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65416" yWindow="65416" windowWidth="20730" windowHeight="11160" tabRatio="978" firstSheet="1" activeTab="4"/>
  </bookViews>
  <sheets>
    <sheet name="Instructions" sheetId="1" state="hidden" r:id="rId1"/>
    <sheet name="DISCLAIMER" sheetId="38" r:id="rId2"/>
    <sheet name="PROFILE" sheetId="11" r:id="rId3"/>
    <sheet name="Work Sheet" sheetId="12" r:id="rId4"/>
    <sheet name="IND (BUS PLUS)" sheetId="3" r:id="rId5"/>
    <sheet name="Annex-A" sheetId="4" r:id="rId6"/>
    <sheet name="Annex-B" sheetId="5" r:id="rId7"/>
    <sheet name="Annex-F" sheetId="9" r:id="rId8"/>
    <sheet name="Wealth Statement" sheetId="10" r:id="rId9"/>
    <sheet name="Annex-C" sheetId="6" r:id="rId10"/>
    <sheet name="Annex-D" sheetId="7" r:id="rId11"/>
    <sheet name="Annex-E" sheetId="8" r:id="rId12"/>
    <sheet name="MINIMUM TAX " sheetId="30" r:id="rId13"/>
    <sheet name="UTILITY" sheetId="31" r:id="rId14"/>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__xlnm.Print_Area" localSheetId="12">#REF!</definedName>
    <definedName name="__xlnm.Print_Area">'Annex-A'!$A$1:$I$55</definedName>
    <definedName name="__xlnm.Print_Area_1" localSheetId="12">#REF!</definedName>
    <definedName name="__xlnm.Print_Area_1">'Annex-B'!$A$1:$G$81</definedName>
    <definedName name="__xlnm.Print_Area_2" localSheetId="12">#REF!</definedName>
    <definedName name="__xlnm.Print_Area_2">'Annex-C'!$A$1:$E$46</definedName>
    <definedName name="__xlnm.Print_Area_3" localSheetId="12">#REF!</definedName>
    <definedName name="__xlnm.Print_Area_3">'Annex-D'!$A$1:$O$30</definedName>
    <definedName name="__xlnm.Print_Area_4" localSheetId="12">#REF!</definedName>
    <definedName name="__xlnm.Print_Area_4">'Annex-E'!$A$1:$I$29</definedName>
    <definedName name="__xlnm.Print_Area_5" localSheetId="12">#REF!</definedName>
    <definedName name="__xlnm.Print_Area_5">'Annex-F'!$A$1:$F$28</definedName>
    <definedName name="__xlnm.Print_Area_6" localSheetId="12">#REF!</definedName>
    <definedName name="__xlnm.Print_Area_6">'IND (BUS PLUS)'!$A$1:$H$159</definedName>
    <definedName name="__xlnm.Print_Area_7" localSheetId="1">#REF!</definedName>
    <definedName name="__xlnm.Print_Area_7" localSheetId="12">#REF!</definedName>
    <definedName name="__xlnm.Print_Area_7">#REF!</definedName>
    <definedName name="__xlnm.Print_Area_8" localSheetId="12">#REF!</definedName>
    <definedName name="__xlnm.Print_Area_8">'Wealth Statement'!$A$1:$J$175</definedName>
    <definedName name="ALL">'[1]Electrical'!$AJ$5:$AY$5</definedName>
    <definedName name="CNIC" localSheetId="12">#REF!</definedName>
    <definedName name="CNIC">'IND (BUS PLUS)'!$C$4</definedName>
    <definedName name="ExemptIncome" localSheetId="2">#REF!</definedName>
    <definedName name="ExemptIncome" localSheetId="3">#REF!</definedName>
    <definedName name="ExemptIncome">"#REF!"</definedName>
    <definedName name="ExemptIncome_1">"#REF!"</definedName>
    <definedName name="ExemptIncome_2">"#REF!"</definedName>
    <definedName name="ExemptIncome_3">"#REF!"</definedName>
    <definedName name="ExemptIncome_4">"#REF!"</definedName>
    <definedName name="ExemptIncome_5">"#REF!"</definedName>
    <definedName name="ExemptIncome_6">"#REF!"</definedName>
    <definedName name="ExemptIncome_7">"#REF!"</definedName>
    <definedName name="Fourteen" localSheetId="1">'[2]IND (BUS PLUS)'!$C$4</definedName>
    <definedName name="Fourteen" localSheetId="12">'[3]IND (BUS PLUS)'!$C$4</definedName>
    <definedName name="Fourteen">'IND (BUS PLUS)'!$C$4</definedName>
    <definedName name="ghgh">#REF!</definedName>
    <definedName name="MALIK">'[4]IND (BUS PLUS)'!$C$4</definedName>
    <definedName name="_xlnm.Print_Area" localSheetId="5">'Annex-A'!$A$1:$I$55</definedName>
    <definedName name="_xlnm.Print_Area" localSheetId="6">'Annex-B'!$A$1:$G$81</definedName>
    <definedName name="_xlnm.Print_Area" localSheetId="9">'Annex-C'!$A$1:$E$46</definedName>
    <definedName name="_xlnm.Print_Area" localSheetId="10">'Annex-D'!$A$1:$O$30</definedName>
    <definedName name="_xlnm.Print_Area" localSheetId="11">'Annex-E'!$A$1:$I$29</definedName>
    <definedName name="_xlnm.Print_Area" localSheetId="7">'Annex-F'!$A$1:$F$28</definedName>
    <definedName name="_xlnm.Print_Area" localSheetId="4">'IND (BUS PLUS)'!$A$1:$H$159</definedName>
    <definedName name="_xlnm.Print_Area" localSheetId="2">'PROFILE'!$A$1:$BD$6</definedName>
    <definedName name="_xlnm.Print_Area" localSheetId="8">'Wealth Statement'!$A$1:$J$176</definedName>
    <definedName name="Salary" localSheetId="2">#REF!</definedName>
    <definedName name="Salary" localSheetId="3">#REF!</definedName>
    <definedName name="Salary">"#REF!"</definedName>
    <definedName name="Salary_1">"#REF!"</definedName>
    <definedName name="Salary_2">#N/A</definedName>
    <definedName name="Salary_3">"#REF!"</definedName>
    <definedName name="Salary_4">#N/A</definedName>
    <definedName name="Salary_5">#N/A</definedName>
    <definedName name="Salary_6">"#REF!"</definedName>
    <definedName name="Salary_7">#N/A</definedName>
    <definedName name="salary1" localSheetId="2">#REF!</definedName>
    <definedName name="salary1" localSheetId="3">#REF!</definedName>
    <definedName name="salary1">#N/A</definedName>
    <definedName name="salary1_1">#N/A</definedName>
    <definedName name="salary1_2">#N/A</definedName>
    <definedName name="salary1_3">#N/A</definedName>
    <definedName name="salary1_4">#N/A</definedName>
    <definedName name="salary1_5">#N/A</definedName>
    <definedName name="salary1_6">#N/A</definedName>
    <definedName name="Ten" localSheetId="12">#REF!</definedName>
    <definedName name="Ten">'IND (BUS PLUS)'!$C$4</definedName>
  </definedNames>
  <calcPr calcId="162913"/>
</workbook>
</file>

<file path=xl/comments12.xml><?xml version="1.0" encoding="utf-8"?>
<comments xmlns="http://schemas.openxmlformats.org/spreadsheetml/2006/main">
  <authors>
    <author>Windows User</author>
  </authors>
  <commentList>
    <comment ref="H51" authorId="0">
      <text>
        <r>
          <rPr>
            <b/>
            <sz val="9"/>
            <rFont val="Tahoma"/>
            <family val="2"/>
          </rPr>
          <t>TAX CHARGABLE / TOTAL RECEIPTS * 
TAXED SUPPLIES</t>
        </r>
        <r>
          <rPr>
            <sz val="9"/>
            <rFont val="Tahoma"/>
            <family val="2"/>
          </rPr>
          <t xml:space="preserve">
</t>
        </r>
      </text>
    </comment>
    <comment ref="H52" authorId="0">
      <text>
        <r>
          <rPr>
            <b/>
            <sz val="9"/>
            <rFont val="Tahoma"/>
            <family val="2"/>
          </rPr>
          <t>TAX CHARGABLE / TOTAL RECEIPTS * 
TAXED SUPPLIES</t>
        </r>
        <r>
          <rPr>
            <sz val="9"/>
            <rFont val="Tahoma"/>
            <family val="2"/>
          </rPr>
          <t xml:space="preserve">
</t>
        </r>
      </text>
    </comment>
  </commentList>
</comments>
</file>

<file path=xl/comments5.xml><?xml version="1.0" encoding="utf-8"?>
<comments xmlns="http://schemas.openxmlformats.org/spreadsheetml/2006/main">
  <authors>
    <author>wajiz.pk</author>
    <author>Windows User</author>
  </authors>
  <commentList>
    <comment ref="H5" authorId="0">
      <text>
        <r>
          <rPr>
            <b/>
            <sz val="9"/>
            <rFont val="Tahoma"/>
            <family val="2"/>
          </rPr>
          <t>SELECT RTO</t>
        </r>
        <r>
          <rPr>
            <sz val="9"/>
            <rFont val="Tahoma"/>
            <family val="2"/>
          </rPr>
          <t xml:space="preserve">
</t>
        </r>
      </text>
    </comment>
    <comment ref="H46" authorId="1">
      <text>
        <r>
          <rPr>
            <b/>
            <sz val="9"/>
            <rFont val="Tahoma"/>
            <family val="2"/>
          </rPr>
          <t xml:space="preserve">TOTAL OF ANNEX -E
</t>
        </r>
        <r>
          <rPr>
            <sz val="9"/>
            <rFont val="Tahoma"/>
            <family val="2"/>
          </rPr>
          <t xml:space="preserve">
</t>
        </r>
      </text>
    </comment>
    <comment ref="I46" authorId="1">
      <text>
        <r>
          <rPr>
            <b/>
            <sz val="9"/>
            <rFont val="Tahoma"/>
            <family val="2"/>
          </rPr>
          <t xml:space="preserve">MINIMUM TAX CALCULATION </t>
        </r>
        <r>
          <rPr>
            <sz val="9"/>
            <rFont val="Tahoma"/>
            <family val="2"/>
          </rPr>
          <t xml:space="preserve">
</t>
        </r>
      </text>
    </comment>
    <comment ref="C116" authorId="1">
      <text>
        <r>
          <rPr>
            <b/>
            <sz val="9"/>
            <rFont val="Tahoma"/>
            <family val="2"/>
          </rPr>
          <t>FINAL TAX REGIME</t>
        </r>
        <r>
          <rPr>
            <sz val="9"/>
            <rFont val="Tahoma"/>
            <family val="2"/>
          </rPr>
          <t xml:space="preserve">
</t>
        </r>
      </text>
    </comment>
  </commentList>
</comments>
</file>

<file path=xl/sharedStrings.xml><?xml version="1.0" encoding="utf-8"?>
<sst xmlns="http://schemas.openxmlformats.org/spreadsheetml/2006/main" count="1211" uniqueCount="726">
  <si>
    <t>Instructions for Filling in Return Form &amp; Wealth Statement</t>
  </si>
  <si>
    <t>Form</t>
  </si>
  <si>
    <t xml:space="preserve">Sr. </t>
  </si>
  <si>
    <t>Instruction</t>
  </si>
  <si>
    <t>General</t>
  </si>
  <si>
    <t>The following errors / omissions shall render a Return invalid &amp; make the taxpayer a non-filer &amp; liable to penalty under section 182(1):</t>
  </si>
  <si>
    <t>Individuals deriving income under the head Property, Capital Gains &amp; Other Sources (excluding Salary / Business) &amp; Income subject to fixed / final tax have to file one page Return in IT-1B Form with Annex-A, Annex-F &amp; Wealth Statement if required to be filed.</t>
  </si>
  <si>
    <t>Individuals deriving income under the head business or falling under Final Tax Regime (FTR) such as Commercial Importers, Exporters, Contractors, etc. have to file two page Return in IT-2 Form with Annex-A, Annex-B, Annex-F &amp; Wealth Statement if required to be filed. Annex-C, Annex-D &amp; Annex-E are required only where Depreciation / Amortization, Admissible / Inadmissible Deductions &amp; Minimum Tax Chargeable / Option out of Presumptive Tax Regime are involved.</t>
  </si>
  <si>
    <t>Taxpayers may file Return of Total Income / Statement of Final Taxation &amp; Wealth Statement through the following modes:</t>
  </si>
  <si>
    <t>Manually on paper at Taxpayer Facilitation Counter of the respective Regional Tax Office. Paper Return Form can be downloaded from FBR Website http://www.fbr.gov.pk.</t>
  </si>
  <si>
    <t>Taxpayers may seek guidance through the following modes:</t>
  </si>
  <si>
    <t>By calling Helpline 0800 00 227, 051 111-227-227</t>
  </si>
  <si>
    <t>By visiting the nearest Taxpayer Facilitation Centre (TFC), list of which can be downloaded from FBR website at http://www.fbr.gov.pk</t>
  </si>
  <si>
    <t>Tax can be paid in any authorized branch of NBP &amp; SBP at any time before filing of return. List of authorized braches of NBP &amp; SBP can be downloaded from http://www.fbr.gov.pk.</t>
  </si>
  <si>
    <t>IT-1B</t>
  </si>
  <si>
    <t>Only Foreign Income (Not Loss) should be declared.</t>
  </si>
  <si>
    <t>IT-2</t>
  </si>
  <si>
    <t>Only Agriculture Income (Not Loss) should be declared.</t>
  </si>
  <si>
    <t>Tax Credits include Tax Credits for the following:</t>
  </si>
  <si>
    <t>Share in Taxed Income from AOP;</t>
  </si>
  <si>
    <t>Charitable Donations u/s 61;</t>
  </si>
  <si>
    <t xml:space="preserve"> Investment in Shares of Public Companies listed on a Stock Exchange in Pakistan (only for Original Allottee other than a Company) u/s 62;</t>
  </si>
  <si>
    <t xml:space="preserve"> Life Insurance Premim (only for Resident Individual deriving income from Salary / Business) u/s 62;</t>
  </si>
  <si>
    <t>Contribution to Approved Pension Fund (only for Pakistani Individual registered with FBR / NADRA deriving income from Salary / Business) u/s 63;</t>
  </si>
  <si>
    <t>Profit or Share in Rent or Share in Appreciation of Value of Property paid on loan invested in property u/s 64.</t>
  </si>
  <si>
    <t>Annex-E</t>
  </si>
  <si>
    <t>Taxpayers wanting to opt out of Presumptive Tax Regime (PTR) u/c (56B), (56C), (56D), (56E), (56F), (56G), Part IV, Second Schedule, must file Annex-E.</t>
  </si>
  <si>
    <t>Annex-F</t>
  </si>
  <si>
    <t>Only Personal / Household (Non-Business) expenses should be declared.</t>
  </si>
  <si>
    <t>Expenses borne by more than one person must be declared in total by each person. For example, if in one family more than one member is contibuting to expenses or if more than one family is living jointly &amp; within each family more than one member is contributing to expenses, total expenses under each head must be declared by each member of each family filing his wealth statement &amp; then contribution by other family members be deducted to arrive at own contribution.</t>
  </si>
  <si>
    <t>Wealth Statement</t>
  </si>
  <si>
    <t>If rows provided in any segment are inadequate, additional rows may be inserted.</t>
  </si>
  <si>
    <t>All assets must be delared at cost, including ancillary expenses.</t>
  </si>
  <si>
    <t>If an asset is acquired under a Hire Purchase Agreement, total price should be declared as asset under the appropriate head &amp; balance payable amount should be declared as liability.</t>
  </si>
  <si>
    <t>If Wealth Statement is filed for the first time, separate Reconciliation Statement must be filed for each previous year.</t>
  </si>
  <si>
    <t>Equipment, Plant, Machinery (Non-Business) must be declared with description, for example, Generator, Tubewell, Harvestor, Tractor, Trolley, etc.</t>
  </si>
  <si>
    <t>Assets created in the name of spouse(s), children &amp; other dependents should be declared only if acquired by them with funds provided by you (Benami Assets).</t>
  </si>
  <si>
    <t>Name*</t>
  </si>
  <si>
    <t>Tax Year</t>
  </si>
  <si>
    <t>CNIC*</t>
  </si>
  <si>
    <t>NTN</t>
  </si>
  <si>
    <t>Address*</t>
  </si>
  <si>
    <t>Sr.</t>
  </si>
  <si>
    <t>Description</t>
  </si>
  <si>
    <t>Code</t>
  </si>
  <si>
    <t>Total
Amount</t>
  </si>
  <si>
    <t>Amount
Subject to Normal Tax</t>
  </si>
  <si>
    <t>A</t>
  </si>
  <si>
    <t>B</t>
  </si>
  <si>
    <t>C</t>
  </si>
  <si>
    <t>Property</t>
  </si>
  <si>
    <t>Rent Received or Receivable</t>
  </si>
  <si>
    <t>1/10th of amount not adjustable against Rent</t>
  </si>
  <si>
    <t>Forfeited Deposit under a Contract for Sale of Property</t>
  </si>
  <si>
    <t>Foreign Income</t>
  </si>
  <si>
    <t>Share in Taxed Income from AOP</t>
  </si>
  <si>
    <t>Total Income*</t>
  </si>
  <si>
    <t>Deductible Allowances</t>
  </si>
  <si>
    <t>Total</t>
  </si>
  <si>
    <t>Inadmissible</t>
  </si>
  <si>
    <t>Admissible</t>
  </si>
  <si>
    <t>Zakat u/s 60</t>
  </si>
  <si>
    <t>Computations</t>
  </si>
  <si>
    <t>Receipts / Value</t>
  </si>
  <si>
    <t>Tax Collected/ Deducted/Paid</t>
  </si>
  <si>
    <t>Tax Chargeable</t>
  </si>
  <si>
    <t>Final / Fixed / Average / Relevant / Reduced Rate Regime</t>
  </si>
  <si>
    <t>Agriculture Income</t>
  </si>
  <si>
    <t>Verification</t>
  </si>
  <si>
    <t xml:space="preserve">I, </t>
  </si>
  <si>
    <t>Signature:</t>
  </si>
  <si>
    <t>Date:</t>
  </si>
  <si>
    <t xml:space="preserve"> RETURN OF TOTAL INCOME / STATEMENT OF FINAL TAXATION UNDER THE INCOME TAX ORDINANCE, 2001 (IT-2)</t>
  </si>
  <si>
    <t>1/2</t>
  </si>
  <si>
    <t>FOR INDIVIDUAL DERIVING INCOME UNDER THE HEAD BUSINESS &amp; ANY OTHER HEAD EXCEPT SALARY</t>
  </si>
  <si>
    <t>NTN*</t>
  </si>
  <si>
    <t>Amount Exempt from Tax / Subject to Fixed / Final Tax</t>
  </si>
  <si>
    <t>Workers Welfare Fund u/s 60A</t>
  </si>
  <si>
    <t>I,</t>
  </si>
  <si>
    <t>, CNIC No.</t>
  </si>
  <si>
    <t>, in my capacity</t>
  </si>
  <si>
    <t>2/2</t>
  </si>
  <si>
    <t>FOR INDIVIDUAL/AOP DERIVING INCOME UNDER THE HEAD BUSINESS &amp; ANY OTHER HEAD</t>
  </si>
  <si>
    <t>Receipts / Value / Number</t>
  </si>
  <si>
    <t>Import u/s 148 @1%</t>
  </si>
  <si>
    <t>Import u/s 148 @2%</t>
  </si>
  <si>
    <t>Import u/s 148 @3%</t>
  </si>
  <si>
    <t>Import u/s 148 @4.5%</t>
  </si>
  <si>
    <t>Import u/s 148 @6%</t>
  </si>
  <si>
    <t>Payment for Goods u/s 153(1)(a) @1%</t>
  </si>
  <si>
    <t>Payment for Goods u/s 153(1)(a) @1.5%</t>
  </si>
  <si>
    <t>Payment for Goods u/s 153(1)(a) @4.5%</t>
  </si>
  <si>
    <t>Receipts from Contracts u/s 153(1)(c) @7.5%</t>
  </si>
  <si>
    <t>Fee for Export related Services u/s 153(2) @1%</t>
  </si>
  <si>
    <t>Foreign Indenting Commission u/s 154(2) @5%</t>
  </si>
  <si>
    <t>Annex-A</t>
  </si>
  <si>
    <t>Tax Collected / Deducted / Paid</t>
  </si>
  <si>
    <t>Profit on Debt to a Non-Resident u/s 152(2)</t>
  </si>
  <si>
    <t>Payment for Goods, Services, Contracts, Rent, etc. to a Non-Resident u/s 152(2)</t>
  </si>
  <si>
    <t>Payment for Goods to a PE of a Non-Resident u/s 152(2A)(a) / Division II, Part III, 1st Schedule</t>
  </si>
  <si>
    <t>Payment for Contracts to a PE of a Non-Resident u/s 152(2A)(c) / Division II, Part III, 1st Schedule</t>
  </si>
  <si>
    <t>Certain Banking Transactions u/s 231AA</t>
  </si>
  <si>
    <t>`</t>
  </si>
  <si>
    <t>Margin Financing, Margin Trading or Securities Lending u/s 233AA</t>
  </si>
  <si>
    <t>Purchase by Auction u/s 236A</t>
  </si>
  <si>
    <t>Domestic Air Ticket Charges u/s 236B</t>
  </si>
  <si>
    <t>Sale / Transfer of Immovable Property u/s 236C</t>
  </si>
  <si>
    <t>Purchase / Transfer of Immovable Property u/s 236K</t>
  </si>
  <si>
    <t>Purchase by Retailers u/s 236H</t>
  </si>
  <si>
    <t>Educational Institution Fee u/s 236I</t>
  </si>
  <si>
    <t>Cash Withdrawal from Bank u/s 231A</t>
  </si>
  <si>
    <t>Annex-B</t>
  </si>
  <si>
    <t>Manufacturing / Trading / Profit &amp; Loss Account ( including Revenues subject to Final / Fixed Tax)</t>
  </si>
  <si>
    <t>(Separate form should be filled for each business)</t>
  </si>
  <si>
    <t>Business Name*</t>
  </si>
  <si>
    <t>Amount
Subject to Final Tax</t>
  </si>
  <si>
    <t>Revenue</t>
  </si>
  <si>
    <t>Selling Expenses (Freight Outward, Brokerage, Commission, Discount, etc.)</t>
  </si>
  <si>
    <t>Cost of Sales / Services</t>
  </si>
  <si>
    <t>Cost of Sales / Services [(sum of 5 to 15)-16]</t>
  </si>
  <si>
    <t>Opening Stock</t>
  </si>
  <si>
    <t>Net Purchases (excluding Sales Tax, Federal Excise)</t>
  </si>
  <si>
    <t>Salaries / Wages</t>
  </si>
  <si>
    <t>Fuel</t>
  </si>
  <si>
    <t>Power</t>
  </si>
  <si>
    <t>Gas</t>
  </si>
  <si>
    <t>Stores / Spares</t>
  </si>
  <si>
    <t>Repair / Maintenance</t>
  </si>
  <si>
    <t>Other Direct Expenses</t>
  </si>
  <si>
    <t>Accounting Amortization</t>
  </si>
  <si>
    <t>Accounting Depreciation</t>
  </si>
  <si>
    <t>Closing Stock</t>
  </si>
  <si>
    <t>Gross Profit / (Loss) [1-4]</t>
  </si>
  <si>
    <t>Indirect Expenses</t>
  </si>
  <si>
    <t>Rent</t>
  </si>
  <si>
    <t>Rates / Taxes / Cess</t>
  </si>
  <si>
    <t>Salaries / Wages / Perquisites / Benefits</t>
  </si>
  <si>
    <t>Traveling / Conveyance / Vehicles Running / Maintenance</t>
  </si>
  <si>
    <t>Electricity / Water / Gas</t>
  </si>
  <si>
    <t>Communication</t>
  </si>
  <si>
    <t>Stationery / Printing / Photocopies / Office Supplies</t>
  </si>
  <si>
    <t>Advertisement / Publicity / Promotion</t>
  </si>
  <si>
    <t>Insurance</t>
  </si>
  <si>
    <t>Professional Charges</t>
  </si>
  <si>
    <t>Profit on Debt (Financial Charges / Markup / Interest)</t>
  </si>
  <si>
    <t>Brokerage / Commission</t>
  </si>
  <si>
    <t>Irrecoverable Debts written off</t>
  </si>
  <si>
    <t>Obsolete Stocks / Stores / Spares / Fixed Assets written off</t>
  </si>
  <si>
    <t>Other Indirect Expenses</t>
  </si>
  <si>
    <t>Amount
Subject to Final Taxation</t>
  </si>
  <si>
    <t>Amount
Subject to Normal Taxation</t>
  </si>
  <si>
    <t>3270</t>
  </si>
  <si>
    <t>Unabsorbed Tax Amortization for Previous Years</t>
  </si>
  <si>
    <t>Assets</t>
  </si>
  <si>
    <t>Advances / Deposits / Prepayments/ Trade Debtors / Receivables</t>
  </si>
  <si>
    <t>Stocks / Stores / Spares</t>
  </si>
  <si>
    <t>Cash / Cash Equivalents</t>
  </si>
  <si>
    <t>Liabilities</t>
  </si>
  <si>
    <t>Capital</t>
  </si>
  <si>
    <t>Borrowings / Debt / Loan</t>
  </si>
  <si>
    <t>Advances / Deposits / Accrued Expenses/ Trade Creditors / Payables</t>
  </si>
  <si>
    <t>Annex-C</t>
  </si>
  <si>
    <t>Inadmissible / Admissible Deductions</t>
  </si>
  <si>
    <t>Amount</t>
  </si>
  <si>
    <t>Inadmissible Deductions</t>
  </si>
  <si>
    <t>Add Backs u/s 29(2) Provision for Doubtful Debts</t>
  </si>
  <si>
    <t>Add Backs Provision for Obsolete Stocks / Stores / Spares / Fixed Assets</t>
  </si>
  <si>
    <t>Add Backs u/s 21(a) Cess / Rate / Tax levied on Profits / Gains</t>
  </si>
  <si>
    <t>Add Backs u/s 21(c) Payments liable to deduction of tax at source but tax not deducted / paid</t>
  </si>
  <si>
    <t>Add Backs u/s 21(d) Entertainment Expenditure above prescribed limit</t>
  </si>
  <si>
    <t>Add Backs u/s 21(g) Fine / penalty for violation of any law / rule / regulation</t>
  </si>
  <si>
    <t>Add Backs u/s 21(h) Personal Expenditure</t>
  </si>
  <si>
    <t>Add Backs u/s 21(l) Expenditure under a single account head exceeding prescribed amount not paid through prescribed mode</t>
  </si>
  <si>
    <t>Add Backs u/s 21(m) Salary exceeding prescribed amount not paid through prescribed mode</t>
  </si>
  <si>
    <t>Add Backs u/s 21(n) Capital Expenditure</t>
  </si>
  <si>
    <t>Add Backs u/s 67(1) Expenditure attributable to Non-Business Income</t>
  </si>
  <si>
    <t>Add Backs u/s 28(1)(b) Lease Rental not admissible</t>
  </si>
  <si>
    <t>Add Backs Tax Gain on Sale of Intangibles</t>
  </si>
  <si>
    <t>Add Backs Tax Gain on Sale of Assets</t>
  </si>
  <si>
    <t>Add Backs Pre-Commencement Expenditure / Deferred Cost</t>
  </si>
  <si>
    <t>Add Backs Accounting (Loss) on Sale of Intangibles</t>
  </si>
  <si>
    <t>Add Backs Accounting (Loss) on Sale of Assets</t>
  </si>
  <si>
    <t>Add Backs Accounting Amortization</t>
  </si>
  <si>
    <t>Other Inadmissible Deductions</t>
  </si>
  <si>
    <t>Admissible Deductions</t>
  </si>
  <si>
    <t>Accounting Gain on Sale of Intangibles</t>
  </si>
  <si>
    <t>Accounting Gain on Sale of Assets</t>
  </si>
  <si>
    <t>Tax (Loss) on Sale of Intangibles</t>
  </si>
  <si>
    <t>Tax (Loss) on Sale of Assets</t>
  </si>
  <si>
    <t>Other Admissible Deductions</t>
  </si>
  <si>
    <t>Annex-D</t>
  </si>
  <si>
    <t>Depreciation, Initial Allowance, Amortization</t>
  </si>
  <si>
    <t>WDV (BF)</t>
  </si>
  <si>
    <t>Deletion</t>
  </si>
  <si>
    <t>Addition (Used Previously in Pakistan)</t>
  </si>
  <si>
    <t>Extent of Use</t>
  </si>
  <si>
    <t>Addition (New)</t>
  </si>
  <si>
    <t>Rate</t>
  </si>
  <si>
    <t>Initial Allowance</t>
  </si>
  <si>
    <t>Depreciation</t>
  </si>
  <si>
    <t>WDV (CF)</t>
  </si>
  <si>
    <t>D</t>
  </si>
  <si>
    <t>E</t>
  </si>
  <si>
    <t>F</t>
  </si>
  <si>
    <t>G</t>
  </si>
  <si>
    <t>H</t>
  </si>
  <si>
    <t>I</t>
  </si>
  <si>
    <t>Building (all types)</t>
  </si>
  <si>
    <t>Ramp for Disabled Persons</t>
  </si>
  <si>
    <t>Plant / Machinery (not otherwise specified)</t>
  </si>
  <si>
    <t>Computer Hardware / Allied Items / Equipment used in manufacture of IT products</t>
  </si>
  <si>
    <t>Furniture (including fittings)</t>
  </si>
  <si>
    <t>Technical / Professional Books</t>
  </si>
  <si>
    <t>Below ground installations of mineral oil concerns</t>
  </si>
  <si>
    <t>Offshore Installations of mineral oil concerns</t>
  </si>
  <si>
    <t>Office Equipment</t>
  </si>
  <si>
    <t>Machinery / Equipment eligible for 1st year Allowance</t>
  </si>
  <si>
    <t>Motor Vehicle (not plying for hire)</t>
  </si>
  <si>
    <t>Motor Vehicle (plying for hire)</t>
  </si>
  <si>
    <t>Ships</t>
  </si>
  <si>
    <t>Aircrafts / Aero Engines</t>
  </si>
  <si>
    <t>100%</t>
  </si>
  <si>
    <t>Amortization</t>
  </si>
  <si>
    <t>Intangible</t>
  </si>
  <si>
    <t>Expenditure providing Long Term Advantage / Benefit</t>
  </si>
  <si>
    <t>Tax Collectible / Deductible</t>
  </si>
  <si>
    <t>Attributable Taxable Income</t>
  </si>
  <si>
    <t>Tax on Attributable Taxable Income</t>
  </si>
  <si>
    <t>Minimum Tax Chargeable</t>
  </si>
  <si>
    <t>Import of Packing Material u/s 148 @5.5%</t>
  </si>
  <si>
    <t>Final Tax Chargeable</t>
  </si>
  <si>
    <t>Difference (Option Valid if &lt;=0)</t>
  </si>
  <si>
    <t>Personal Expenses</t>
  </si>
  <si>
    <t>Rates / Taxes / Charge / Cess</t>
  </si>
  <si>
    <t>Vehicle Running / Maintenence</t>
  </si>
  <si>
    <t>Travelling</t>
  </si>
  <si>
    <t>Electricity</t>
  </si>
  <si>
    <t>Water</t>
  </si>
  <si>
    <t>Telephone</t>
  </si>
  <si>
    <t>Medical</t>
  </si>
  <si>
    <t>Educational</t>
  </si>
  <si>
    <t>Club</t>
  </si>
  <si>
    <t>Other Personal / Household Expenses</t>
  </si>
  <si>
    <t>Contribution in Expenses by Family Members [Sum of 18 to 21]</t>
  </si>
  <si>
    <t>CNIC No.</t>
  </si>
  <si>
    <t>WEALTH STATEMENT UNDER SECTION 116 OF THE INCOME TAX ORDINANCE, 2001</t>
  </si>
  <si>
    <t>1/4</t>
  </si>
  <si>
    <t>Residence Address*</t>
  </si>
  <si>
    <t>Business Address*</t>
  </si>
  <si>
    <t>Agricultural Property</t>
  </si>
  <si>
    <t>Agricultural Property [Sum of 1 i to 1 x]</t>
  </si>
  <si>
    <r>
      <t xml:space="preserve">Form
</t>
    </r>
    <r>
      <rPr>
        <i/>
        <sz val="10"/>
        <rFont val="Arial"/>
        <family val="2"/>
      </rPr>
      <t>(Irrigated / Unirrigated / Uncultivable)</t>
    </r>
  </si>
  <si>
    <t>Mauza / Village / Chak No.</t>
  </si>
  <si>
    <t>Tehsil</t>
  </si>
  <si>
    <t>District</t>
  </si>
  <si>
    <t>Area
(Acre)</t>
  </si>
  <si>
    <t>Share %</t>
  </si>
  <si>
    <t>Value at Cost</t>
  </si>
  <si>
    <t>i</t>
  </si>
  <si>
    <t>ii</t>
  </si>
  <si>
    <t>iii</t>
  </si>
  <si>
    <t>iv</t>
  </si>
  <si>
    <t>v</t>
  </si>
  <si>
    <t>vi</t>
  </si>
  <si>
    <t>vii</t>
  </si>
  <si>
    <t>viii</t>
  </si>
  <si>
    <t>ix</t>
  </si>
  <si>
    <t>x</t>
  </si>
  <si>
    <t>Residential, Commercial, Industrial Property</t>
  </si>
  <si>
    <r>
      <t xml:space="preserve">Form
</t>
    </r>
    <r>
      <rPr>
        <b/>
        <i/>
        <sz val="8"/>
        <rFont val="Arial"/>
        <family val="2"/>
      </rPr>
      <t>(House, Flat, Shop, Plaza, Factory, Workshop, etc.)</t>
    </r>
  </si>
  <si>
    <t>Unit No. / Complex / Street / Block / Sector</t>
  </si>
  <si>
    <t>Area / Locality / Road</t>
  </si>
  <si>
    <t>City</t>
  </si>
  <si>
    <t>Area
(Marla / sq. yd.)</t>
  </si>
  <si>
    <t>Business Capital</t>
  </si>
  <si>
    <t>Enter name, share percentage &amp; capital amount in each AOP</t>
  </si>
  <si>
    <t>Enter consolidated capital amount of all Sole Proprietorships</t>
  </si>
  <si>
    <t>Equipment</t>
  </si>
  <si>
    <t>Equipment, etc. (Non-Business) [Sum of 4 i to 4 iv]</t>
  </si>
  <si>
    <t>Signatures:</t>
  </si>
  <si>
    <t>2/4</t>
  </si>
  <si>
    <t>Animal</t>
  </si>
  <si>
    <t>Animal (Non-Business) [Sum of 5 i to 5 iv]</t>
  </si>
  <si>
    <t>Livestock</t>
  </si>
  <si>
    <t>Pet</t>
  </si>
  <si>
    <t>Unspecified</t>
  </si>
  <si>
    <t>Investment</t>
  </si>
  <si>
    <t>Investment (Non-Business) [Sum of 6 i to 6 xiii]</t>
  </si>
  <si>
    <t>Account / Instrument No.</t>
  </si>
  <si>
    <t>Institution Name / Individual CNIC</t>
  </si>
  <si>
    <t>Account</t>
  </si>
  <si>
    <t>Current</t>
  </si>
  <si>
    <t>Fixed Deposit</t>
  </si>
  <si>
    <t>Profit / Loss Sharing</t>
  </si>
  <si>
    <t>Saving</t>
  </si>
  <si>
    <t>Annuity</t>
  </si>
  <si>
    <t>Bond</t>
  </si>
  <si>
    <t>Certificate</t>
  </si>
  <si>
    <t>Debenture</t>
  </si>
  <si>
    <t>Deposit</t>
  </si>
  <si>
    <t>Term Deposit</t>
  </si>
  <si>
    <t>Fund</t>
  </si>
  <si>
    <t>Instrument</t>
  </si>
  <si>
    <t>Insurance Policy</t>
  </si>
  <si>
    <t>Security</t>
  </si>
  <si>
    <t>xi</t>
  </si>
  <si>
    <t>Stock / Share</t>
  </si>
  <si>
    <t>xii</t>
  </si>
  <si>
    <t>Unit</t>
  </si>
  <si>
    <t>xiii</t>
  </si>
  <si>
    <t>Others</t>
  </si>
  <si>
    <t>Debt (Non-Business) [Sum of 7 i to 7 vii]</t>
  </si>
  <si>
    <t>No.</t>
  </si>
  <si>
    <t>Advance</t>
  </si>
  <si>
    <t>Debt</t>
  </si>
  <si>
    <t>Prepayment</t>
  </si>
  <si>
    <t>Receivable</t>
  </si>
  <si>
    <t>Motor Vehicle</t>
  </si>
  <si>
    <r>
      <t xml:space="preserve">Form
</t>
    </r>
    <r>
      <rPr>
        <i/>
        <sz val="10"/>
        <rFont val="Arial"/>
        <family val="2"/>
      </rPr>
      <t>(Car,Jeep,Motor Cycle,Scooter,Van)</t>
    </r>
  </si>
  <si>
    <t>E&amp;TD Registration No.</t>
  </si>
  <si>
    <t>Maker</t>
  </si>
  <si>
    <t>Capacity</t>
  </si>
  <si>
    <t>3/4</t>
  </si>
  <si>
    <t>Precious Posession</t>
  </si>
  <si>
    <t>Precious Possession [Sum of 9 i to 9 iii]</t>
  </si>
  <si>
    <t>Antique / Artifact</t>
  </si>
  <si>
    <t>Jewelry / Ornament / Metal / Stone</t>
  </si>
  <si>
    <t>Others (Specify)</t>
  </si>
  <si>
    <t>Household Effect</t>
  </si>
  <si>
    <t>Household Effect [Sum of 10 i to 10 iv]</t>
  </si>
  <si>
    <t>Personal Item</t>
  </si>
  <si>
    <t>Personal Item [Sum of 11 i to 11 iv] *</t>
  </si>
  <si>
    <t>Cash</t>
  </si>
  <si>
    <t>Notes &amp; Coins</t>
  </si>
  <si>
    <t>Any Other Asset</t>
  </si>
  <si>
    <t>Assets in Others' Name</t>
  </si>
  <si>
    <t>Assets in Others' Name [Sum of 14 i to 14 iv]</t>
  </si>
  <si>
    <t>4/4</t>
  </si>
  <si>
    <t>Loan</t>
  </si>
  <si>
    <t>Creditor's NTN / CNIC</t>
  </si>
  <si>
    <t>Creditor's Name</t>
  </si>
  <si>
    <t>Borrowing</t>
  </si>
  <si>
    <t>Credit</t>
  </si>
  <si>
    <t>Mortgage</t>
  </si>
  <si>
    <t>Overdraft</t>
  </si>
  <si>
    <t>Payable</t>
  </si>
  <si>
    <t>Reconciliation of Net Assets</t>
  </si>
  <si>
    <t>Foreign Remittance</t>
  </si>
  <si>
    <t>Inheritance</t>
  </si>
  <si>
    <t>Gift</t>
  </si>
  <si>
    <t>Gain on Disposal of Assets, excluding Capital Gain on Immovable Property</t>
  </si>
  <si>
    <t>Personal Expenses [Transfer from Sr.1 Annex-F]</t>
  </si>
  <si>
    <t>Loss on Disposal of Assets</t>
  </si>
  <si>
    <t>Disposed Assets</t>
  </si>
  <si>
    <t>Dividend to a Non-Resident covered under ADDT u/s 150 / u/s 5</t>
  </si>
  <si>
    <t>Royalty / Fee for Technical Services to a Non-Resident covered under ADDT</t>
  </si>
  <si>
    <t>The following persons are required to furnish a return of income for a tax year:</t>
  </si>
  <si>
    <r>
      <t>(b) E</t>
    </r>
    <r>
      <rPr>
        <sz val="12"/>
        <rFont val="Arial"/>
        <family val="2"/>
      </rPr>
      <t>very person (other than a company) whose taxable income for the year exceeds PKR 400,000;</t>
    </r>
  </si>
  <si>
    <t>(c) Every non-profit organization as defined in clause (36) of section 2;</t>
  </si>
  <si>
    <r>
      <t>(d) Every</t>
    </r>
    <r>
      <rPr>
        <sz val="12"/>
        <rFont val="Arial"/>
        <family val="2"/>
      </rPr>
      <t xml:space="preserve"> welfare institution approved under clause (58) of Part I of the Second Schedule;</t>
    </r>
  </si>
  <si>
    <t>(a) Return on which CNIC is missing or incorrect or invalid;</t>
  </si>
  <si>
    <t>(b) Return on which mandatory fields marked by * are empty;</t>
  </si>
  <si>
    <t>(d) Return which is not filed in the prescribed Form;</t>
  </si>
  <si>
    <t>(c) Return which is not signed by the Taxpayer or his Representative (as defined in section 172 of the Income Tax Ordinance, 2001);</t>
  </si>
  <si>
    <t>(e) Return which is not filed in the prescribed mode.</t>
  </si>
  <si>
    <t>(a) Every company;</t>
  </si>
  <si>
    <t xml:space="preserve">(e) Every person who has been charged to tax in respect of any of the two preceding tax years; </t>
  </si>
  <si>
    <t xml:space="preserve">(f) Every person who claims a loss carried forward under this Ordinance for a tax year; </t>
  </si>
  <si>
    <t>(g) Every person who owns immovable property with a land area of two hundred and fifty square yards or more or owns any flat located in areas falling within the municipal limits existing immediately before the commencement of Local Government laws in the provinces; or areas in a Cantonment; or the Islamabad Capital Territory;</t>
  </si>
  <si>
    <t>(h) Every person who owns immoveable property with a land area of five hundred square yards or more located in a rating area;</t>
  </si>
  <si>
    <t>(i) Every person who owns a flat having covered area of two thousand square feet or more located in a rating area;</t>
  </si>
  <si>
    <t>(j) Every person who owns a motor vehicle having engine capacity above 1000 CC;</t>
  </si>
  <si>
    <t>(k) Every person who has obtained National Tax Number;</t>
  </si>
  <si>
    <t>(m) Every person who is registered with any chamber of commerce and industry or any trade or business association or any market committee or any professional body including Pakistan Engineering Council, Pakistan Medical and Dental Council, Pakistan Bar Council or any Provincial Bar Council, Institute of Chartered Accountants of Pakistan or Institute of Cost and Management Accountants of Pakistan;</t>
  </si>
  <si>
    <t>(n) Every individual whose income under the head Business exceeds PKR 300,000 but does not exceed PKR 400,000 in a tax year.</t>
  </si>
  <si>
    <t>(l) Every person who is the holder of commercial or industrial connection of electricity where the amount of annual bill exceeds rupees five hundred thousand;</t>
  </si>
  <si>
    <t>Electricity Bill of Domestic Consumer u/s 235A</t>
  </si>
  <si>
    <t>Payment for Services u/s 153(1)(b) @1%</t>
  </si>
  <si>
    <t>Payment for Services u/s 153(1)(b) @2%</t>
  </si>
  <si>
    <t>Payment for Services u/s 153(1)(b) @10%</t>
  </si>
  <si>
    <t>Adjustable Tax Collected / Deducted</t>
  </si>
  <si>
    <t>Advance Income Tax</t>
  </si>
  <si>
    <t>Admitted Income Tax</t>
  </si>
  <si>
    <t>WWF</t>
  </si>
  <si>
    <t>Add Backs u/s 34(5) Liabilities allowed Previously as deduction not Paid within three Years</t>
  </si>
  <si>
    <t>Add Backs Provision for Diminution in Value of Investment</t>
  </si>
  <si>
    <t>Add Backs u/s 21(b) Amount of Tax Deducted at Source</t>
  </si>
  <si>
    <t>Tax Amortization for Current Year</t>
  </si>
  <si>
    <t>Tax Depreciation / Initial Allowance for Current Year</t>
  </si>
  <si>
    <t>Unabsorbed Tax Depreciation for Previous Years</t>
  </si>
  <si>
    <t>Pre-Commencement Expenditure / Deferred Cost</t>
  </si>
  <si>
    <t>Remaining Useful Life</t>
  </si>
  <si>
    <t>Difference of Minimum Tax Chargeable on Electricity Bill u/s 235</t>
  </si>
  <si>
    <t>Difference of Minimum Tax Chargeable u/s 113</t>
  </si>
  <si>
    <t>Statement of Affairs / Balance Sheet</t>
  </si>
  <si>
    <t>Income / (Loss) from Business before adjustment of Admissible Depreciation / Initial Allowance / Amortization for current / previous years</t>
  </si>
  <si>
    <t>as Self / Representative (as defined in section 172 of the Income Tax Ordinance, 2001) of the Taxpayer named above, do solemnly declare that to the best of my knowledge &amp; belief the information given in this Return / Statement u/s 115(4) are correct &amp; complete in accordance with the provisions of the Income Tax Ordinance, 2001 &amp; Income Tax Rules, 2002.</t>
  </si>
  <si>
    <t>Accounting (Loss) on Sale of Intangibles</t>
  </si>
  <si>
    <t>Accounting (Loss) on Sale of Assets</t>
  </si>
  <si>
    <t>Income from Business</t>
  </si>
  <si>
    <t>Adjustments in Income Declared as per Return for the year</t>
  </si>
  <si>
    <t>Income Attributable to Receipts, etc. Declared as per Return for the year subject to Final / Fixed Tax</t>
  </si>
  <si>
    <t>Net Assets Previous Year</t>
  </si>
  <si>
    <t>Donation, Zakat, Annuity, Profit on Debt, Life Insurance Premium, etc.</t>
  </si>
  <si>
    <t>Functions / Gatherings</t>
  </si>
  <si>
    <t>Asset Insurance / Security</t>
  </si>
  <si>
    <t>Import of Edible Oil u/s 148 @5.5%</t>
  </si>
  <si>
    <t>Pre-Commencement Expenditure</t>
  </si>
  <si>
    <t>Turnover / Tax Chargeable u/s 113 @0.25%</t>
  </si>
  <si>
    <t>Tax Credits</t>
  </si>
  <si>
    <t>Share in untaxed Income from AOP</t>
  </si>
  <si>
    <t>Capital Gains on Immovable Property u/s 37(1A) @0%</t>
  </si>
  <si>
    <t>Purchase of International Air Ticket u/s 236L</t>
  </si>
  <si>
    <t>Add Backs Accounting Depreciation</t>
  </si>
  <si>
    <t>Gross Revenue (excluding Sales Tax, Federal Excise)</t>
  </si>
  <si>
    <t>value of perquisites, 1/10 of goodwill from tenant, 1/10 of goodwill on vacating possession of property, repairs allowance, admissible / inadmissible deductions, brought forward losses, unabsorbed depreciation / amortization</t>
  </si>
  <si>
    <t>21 iv</t>
  </si>
  <si>
    <t>Income declared as per Return for the year subject to normal tax</t>
  </si>
  <si>
    <t>Income declared as per Return for the year exempt from tax</t>
  </si>
  <si>
    <t>Commercial, Industrial, Residential Property (Non-Business) [Sum of 2 i to 2 x]</t>
  </si>
  <si>
    <t>Cash (Non-business) [Sum of 12 i to 12 x]</t>
  </si>
  <si>
    <t>Any Other Asset [Sum of 13 i to 13 iv]</t>
  </si>
  <si>
    <t>Personal Expenses [Sum of 2 to 16 minus 17]</t>
  </si>
  <si>
    <t>Agriculture Income Tax</t>
  </si>
  <si>
    <r>
      <t>Net Revenue (excluding Sales Tax, Federal Excise, Brokerage, Commission, Discount, Freight Outward)</t>
    </r>
    <r>
      <rPr>
        <b/>
        <sz val="9"/>
        <rFont val="Arial"/>
        <family val="2"/>
      </rPr>
      <t xml:space="preserve"> [2-3]</t>
    </r>
  </si>
  <si>
    <t>Land</t>
  </si>
  <si>
    <t>Plant / Machinery / Equipment / Furniture (including fittings)</t>
  </si>
  <si>
    <t>Electricity Bill of Commercial Consumer u/s 235</t>
  </si>
  <si>
    <t>Electricity Bill of Industrial Consumer u/s 235</t>
  </si>
  <si>
    <t>Normal Income Tax</t>
  </si>
  <si>
    <t>Import u/s 148 @5.5%</t>
  </si>
  <si>
    <t>Motor Vehicle Registration Fee u/s 231B(1)</t>
  </si>
  <si>
    <t>Motor Vehicle Transfer Fee u/s 231B(2)</t>
  </si>
  <si>
    <t>Motor Vehicle Sale u/s 231B(3)</t>
  </si>
  <si>
    <t>Goods Transport Public Vehicle Tax u/s 234</t>
  </si>
  <si>
    <t>Passenger Transport Public Vehicle Tax u/s 234</t>
  </si>
  <si>
    <t>Private Vehicle Tax u/s 234</t>
  </si>
  <si>
    <t>Telephone Bill u/s 236(1)(a)</t>
  </si>
  <si>
    <t>Cellphone Bill u/s 236(1)(a)</t>
  </si>
  <si>
    <t>Prepaid Telephone Card u/s 236(1)(b)</t>
  </si>
  <si>
    <t>Purchase of Fertilizer by Distributors / Dealers / Wholesalers u/s 236G</t>
  </si>
  <si>
    <t>Purchase of other commodities by Distributors / Dealers / Wholesalers u/s 236G</t>
  </si>
  <si>
    <t>Phone Unit u/s 236(1)(c)</t>
  </si>
  <si>
    <t>Royalty / Fee for Technical Services to a Non-Resident u/s 152(1) / Division IV, Part I, 1st Schedule</t>
  </si>
  <si>
    <t>Payment for Contracts for Construction, Assembly or Installation to a Non-Resident u/s 152(1A)(a) / Division II, Part III, 1st Schedule</t>
  </si>
  <si>
    <t>Payment for Services, Contracts to a Non-Resident u/s 152(1A)(b) / Division II, Part III, 1st Schedule</t>
  </si>
  <si>
    <t>Fee for Advertisement Services to a Non-Resident u/s 152(1A)(c) / Division II, Part III, 1st Schedule</t>
  </si>
  <si>
    <t>Insurance / Reinsurance Premium to a Non-Resident u/s 152(1AA) / Division II, Part III, 1st Schedule</t>
  </si>
  <si>
    <t>Fee for Advertisement Services to a Non-Resident u/s 152(1AAA) / Division II, Part III, 1st Schedule</t>
  </si>
  <si>
    <t>Profit on Debt u/s 152(2) / u/c (5A), Part II, 2nd Schedule</t>
  </si>
  <si>
    <t>Payment for Goods, Services, Contracts, Rent, etc. to a Non-Resident covered under ADDT</t>
  </si>
  <si>
    <t>Prize on Prize Bond u/s 156</t>
  </si>
  <si>
    <t>Winnings from Crossword Puzzle u/s 156</t>
  </si>
  <si>
    <t>Winnings from Raffle u/s 156</t>
  </si>
  <si>
    <t>Winnings from Lottery u/s 156</t>
  </si>
  <si>
    <t>Winnings from Quiz u/s 156</t>
  </si>
  <si>
    <t>Winnings from Sale Promotion u/s 156</t>
  </si>
  <si>
    <t>Brokerage / Commission u/s 233 @12%</t>
  </si>
  <si>
    <t>Individuals, including members of AOPs or directors of Companies must file Wealth Statement.</t>
  </si>
  <si>
    <t>Electronically at FBR Portal (https://iris.fbr.gov.pk/infosys/public/txplogin.xhtml) which is mandatory for all Companies, AOPs, Sales Tax Registered Persons, Refund Claimants &amp; Individuals having income under the head Salary. However, all others are also encouraged to  electronically file Return;</t>
  </si>
  <si>
    <t>CNG Station Gas Bill u/s 234A</t>
  </si>
  <si>
    <t>Dividend u/s 150 @7.5%</t>
  </si>
  <si>
    <t>" Fill only blank yellow fields "</t>
  </si>
  <si>
    <r>
      <rPr>
        <sz val="8"/>
        <color indexed="8"/>
        <rFont val="Arial"/>
        <family val="2"/>
      </rPr>
      <t xml:space="preserve">Name </t>
    </r>
    <r>
      <rPr>
        <sz val="6"/>
        <color indexed="8"/>
        <rFont val="Arial"/>
        <family val="2"/>
      </rPr>
      <t>(Ind./Managing Partner)</t>
    </r>
  </si>
  <si>
    <t>Business Name</t>
  </si>
  <si>
    <t>Business Address</t>
  </si>
  <si>
    <t>Residential Address</t>
  </si>
  <si>
    <t>Net Purchases</t>
  </si>
  <si>
    <t>Other Receipts</t>
  </si>
  <si>
    <t xml:space="preserve">Net Sales </t>
  </si>
  <si>
    <t>Cost of Sales [3 + 4 + 5 - 6]</t>
  </si>
  <si>
    <t>Manufacturing / Trading Expenses</t>
  </si>
  <si>
    <t>Gross Profit/(Loss) [1 - 2]</t>
  </si>
  <si>
    <t>Other Revenues / Fee / Charges</t>
  </si>
  <si>
    <t>Profit &amp; Loss Expenses</t>
  </si>
  <si>
    <t>Net Profit / (Loss) [(7 + 8) - 9]</t>
  </si>
  <si>
    <t>BREAKUP OF EXPENSES</t>
  </si>
  <si>
    <t>Manufacturing &amp; Trading Expenses</t>
  </si>
  <si>
    <t>S.#</t>
  </si>
  <si>
    <t xml:space="preserve">Description </t>
  </si>
  <si>
    <t xml:space="preserve">Total (Add 1 to 9)         </t>
  </si>
  <si>
    <t>Profit &amp; Loss Account Expenses</t>
  </si>
  <si>
    <t xml:space="preserve">Total (Add 10 to 27)         </t>
  </si>
  <si>
    <t>INCOME FROM BUSINESS</t>
  </si>
  <si>
    <t>INCOME FROM AGRICULTURE</t>
  </si>
  <si>
    <t>SHARE FROM AOP</t>
  </si>
  <si>
    <t>FOREIGN REMITTANCE</t>
  </si>
  <si>
    <t>INCOME FROM OTHER SOURCES</t>
  </si>
  <si>
    <t>SHARE ALLOCATION</t>
  </si>
  <si>
    <t>PROFIT</t>
  </si>
  <si>
    <t>CAPITAL</t>
  </si>
  <si>
    <t>TOTAL</t>
  </si>
  <si>
    <t>Total Other Revenue</t>
  </si>
  <si>
    <t>Sr.No.</t>
  </si>
  <si>
    <t>From</t>
  </si>
  <si>
    <t>To</t>
  </si>
  <si>
    <t>Max. Tax Within Slab</t>
  </si>
  <si>
    <t>Rate
(%)</t>
  </si>
  <si>
    <t>Tax Amount</t>
  </si>
  <si>
    <t>Taxable Amount:</t>
  </si>
  <si>
    <t>Total Tax:</t>
  </si>
  <si>
    <t>GROSS PROPERTY INCOME</t>
  </si>
  <si>
    <t>NET INCOME</t>
  </si>
  <si>
    <t>Annual Income Tax</t>
  </si>
  <si>
    <t>SLAB</t>
  </si>
  <si>
    <t>Where the taxable Income Exceed</t>
  </si>
  <si>
    <t>but does not exceed rupees</t>
  </si>
  <si>
    <t xml:space="preserve">Rate Of Tax </t>
  </si>
  <si>
    <t>Addition</t>
  </si>
  <si>
    <t>TAX PAYABLE</t>
  </si>
  <si>
    <t>TO</t>
  </si>
  <si>
    <t>Tax Liability Annual</t>
  </si>
  <si>
    <t>ADJUSTABLE TAXES</t>
  </si>
  <si>
    <t>TELEPHONE U/S. 236</t>
  </si>
  <si>
    <t>ELECTRIC U/S. 235</t>
  </si>
  <si>
    <t>ADVANCE TAX U/S. 147</t>
  </si>
  <si>
    <t>Receipts from Other Sources</t>
  </si>
  <si>
    <t>Royalty</t>
  </si>
  <si>
    <t>Profit on Debt (Interest, Yield, etc)</t>
  </si>
  <si>
    <t>Ground Rent</t>
  </si>
  <si>
    <t>Rent from sub lease of Land or Building</t>
  </si>
  <si>
    <t>Rent from lease of Building with Plant and Machinery</t>
  </si>
  <si>
    <t>Deductions from Other Sources</t>
  </si>
  <si>
    <t>Other Deductions</t>
  </si>
  <si>
    <t xml:space="preserve">Profit on Debt u/s 7B </t>
  </si>
  <si>
    <t>Commission / Discount on petroleum products u/s 156A   @ 12%</t>
  </si>
  <si>
    <t>Brokerage / Commission u/s 233 @10%</t>
  </si>
  <si>
    <t>Payment for rent / right to use machinery / equipment u/s 236Q</t>
  </si>
  <si>
    <t>64151651</t>
  </si>
  <si>
    <t>Capital Gains on Securities u/s 37A @15%</t>
  </si>
  <si>
    <t>Management, Administrative, Selling &amp; Financial Expenses [Sum of 24 to 43]</t>
  </si>
  <si>
    <t>Unadjusted (Loss) from Business for 2015</t>
  </si>
  <si>
    <t>Total Assets inside Pakistan [Sum of 1 to 14]</t>
  </si>
  <si>
    <t>Assets outside Pakistan</t>
  </si>
  <si>
    <t>*Assets held outside Pakistan [Sum of 16 (i) to 16 (iv)]</t>
  </si>
  <si>
    <t>Total Assets [15+16]</t>
  </si>
  <si>
    <t>FINAL &amp; FIXED</t>
  </si>
  <si>
    <t>Status (I or A)</t>
  </si>
  <si>
    <t>N.T.No.</t>
  </si>
  <si>
    <t>Reg. / CNIC No.</t>
  </si>
  <si>
    <t>TRADING ACCOUNT</t>
  </si>
  <si>
    <t>TO OPENING STOCK</t>
  </si>
  <si>
    <t xml:space="preserve">BY SALES </t>
  </si>
  <si>
    <t xml:space="preserve">TO PURCHASES </t>
  </si>
  <si>
    <t>BY CLOSING STOCK</t>
  </si>
  <si>
    <t>TO GROSS PROFIT</t>
  </si>
  <si>
    <t>-</t>
  </si>
  <si>
    <t>Annuity/pension</t>
  </si>
  <si>
    <t>Payment for foreign produced commercials to a non-resident</t>
  </si>
  <si>
    <t>Payment for services u/s 153(1)(b) @ 1.5%</t>
  </si>
  <si>
    <t>Receipts from Contracts u/s 153(1)(c) @10%</t>
  </si>
  <si>
    <t>Sale proceeds of goods to exporter u/s 154(3)</t>
  </si>
  <si>
    <t>Sale proceeds of goods by industrial undertaking u/s 154(3A)</t>
  </si>
  <si>
    <t>Contract payments to indirect exporter u/s 154(3B)</t>
  </si>
  <si>
    <t>Income from Property u/s 15(6)</t>
  </si>
  <si>
    <t>Brokerage / Commission u/s 233 @8%</t>
  </si>
  <si>
    <t>Lease of rights to collect tolls u/s 236A(3)</t>
  </si>
  <si>
    <t>Rent of machinery &amp; equipment u/s 236Q(2)</t>
  </si>
  <si>
    <t>64151652</t>
  </si>
  <si>
    <t>Dividend in specie u/s 236S @ 7.5%</t>
  </si>
  <si>
    <t>64151802</t>
  </si>
  <si>
    <t>64220052</t>
  </si>
  <si>
    <t>Capital Gains on Securities u/s 37A @ 5%</t>
  </si>
  <si>
    <t>Capital Gains on Securities u/s 37A @ 7.5%</t>
  </si>
  <si>
    <t>Receipts from shipping business of a resident person u/s 7A</t>
  </si>
  <si>
    <t>Fee for transport services outside Pakistan under clause(3),Part-II, Second Schedule @ 1%</t>
  </si>
  <si>
    <t>Fee for advertising services by electronic and print media outside Pakistan under clause (3), Part-II, Second Schedule @ 0.75%</t>
  </si>
  <si>
    <t>Fee for other services  outside Pakistan under clause (3), Part-II, Second Schedule @ 5%</t>
  </si>
  <si>
    <t>Receipts for Contracts outside Pakistan u/c (3), Part II, 2nd Schedule @3.75%</t>
  </si>
  <si>
    <t>Issuance of License to IPTV, FM Radio, MMDS, Mobile TV, Mobile Audio, Satellite TV Channel and Landing Rights u/s 236F</t>
  </si>
  <si>
    <t>Advance tax on extraction of minerals u/s 236V</t>
  </si>
  <si>
    <t>Other Revenues [Sum of 19 to 22]</t>
  </si>
  <si>
    <t>Accounting Profit / (Loss) [17+18-24]</t>
  </si>
  <si>
    <t>Inadmissible Deductions [Sum of 2 to 29]</t>
  </si>
  <si>
    <t>Add Backs u/s 21(e) Contributions to Unrecognized / Unapproved Funds</t>
  </si>
  <si>
    <t>Add Backs u/s 21(f) Contributions to Funds not under effective arrangement for deduction of tax at source</t>
  </si>
  <si>
    <t>Add Backs u/s 21(i) Provision for Reserves / Funds / Amount carried to Reserves / Funds or Capitalized</t>
  </si>
  <si>
    <t>Add Backs u/s 21(j) Profit on Debt / Brokerage / Commission / Salary / Remuneration paid by an AOP to its member</t>
  </si>
  <si>
    <t>Add Backs u/s 21(o) Sales promotion, advertisement and publicity expenses of pharmaceutical manufacturers exceeding prescribed limit</t>
  </si>
  <si>
    <t>Minimum Tax Chargeable [Col.E Sum of 2 to 6]</t>
  </si>
  <si>
    <t>Payment for Services u/s 153(1)(b) @15%</t>
  </si>
  <si>
    <t>Export Proceeds u/s 154(1) @1%</t>
  </si>
  <si>
    <t>Foreign Indenting Commission u/s 154(2)</t>
  </si>
  <si>
    <t>Sale Proceeds of goods to exporter u/s 154(3)</t>
  </si>
  <si>
    <t>Sale Proceeds of of goods by industrial undertaking u/s 154(3A)</t>
  </si>
  <si>
    <t>Contract Payments to indirect exporter u/s 154(3B)</t>
  </si>
  <si>
    <t>Export Proceeds u/s 154(3C)</t>
  </si>
  <si>
    <t>Commission / Discount on petroleum products u/s 156A @12%</t>
  </si>
  <si>
    <t>Motor Vehicle (Non-Business) [Sum of 8 i to 8 v]</t>
  </si>
  <si>
    <t>Total Liabilities</t>
  </si>
  <si>
    <t>Net Assets Current Year [17-19]</t>
  </si>
  <si>
    <t>Increase / Decrease in Assets [20-21]</t>
  </si>
  <si>
    <t>Inflows [Sum of 23 (i) to 23(x)]</t>
  </si>
  <si>
    <t>Outflows [Sum of 25 (i) to 25 (iii)]</t>
  </si>
  <si>
    <t>Unreconciled Amount [23-24-25]</t>
  </si>
  <si>
    <t>Assets Transferred / Sold / Gifted / Donated during the year [Sum of 27 (i) to 27 (ii)]</t>
  </si>
  <si>
    <t>TAX</t>
  </si>
  <si>
    <t>Annual Final / Fixed Tax</t>
  </si>
  <si>
    <t>NET INCOME * SUPPLIES OR SERVICES / TOTAL SALES</t>
  </si>
  <si>
    <t>PRESUMPTIVE INCOME</t>
  </si>
  <si>
    <t>Deductible Allowance for Profit on Debt u/s 60C</t>
  </si>
  <si>
    <t>Dividend u/s 150 @ 15%</t>
  </si>
  <si>
    <t>Income / (Loss) from Property (2+3+4)</t>
  </si>
  <si>
    <t>Educational expenses u/s 60D</t>
  </si>
  <si>
    <t>Gains / (Loss) from Capital Assets (including securities)</t>
  </si>
  <si>
    <t>Refundable Income Tax [32-46 if &lt;0]</t>
  </si>
  <si>
    <t>Demanded Income Tax [32-46 if &gt;0]</t>
  </si>
  <si>
    <t>Import u/s 148 @1.75%</t>
  </si>
  <si>
    <t>Import u/s 148 @2.75%</t>
  </si>
  <si>
    <t>Import u/s 148 @4.125%</t>
  </si>
  <si>
    <t>Return on investment in sukuks u/s 5AA</t>
  </si>
  <si>
    <t>Payment for goods u/s 153(1)(a) @ 2.5%</t>
  </si>
  <si>
    <t>Dividend in specie u/s 236S @ 15%</t>
  </si>
  <si>
    <t>64151807</t>
  </si>
  <si>
    <t>Capital Gains on Securities u/s 37A @ 10%</t>
  </si>
  <si>
    <t>Purchase of Locally Produced Edible Oil/Vegitable Ghee u/s 148A @2%</t>
  </si>
  <si>
    <t>Motor Vehicle Leasing u/s.231B(1A) @4%</t>
  </si>
  <si>
    <t>Payment for Goods u/s 153(1)(a) @2.5%</t>
  </si>
  <si>
    <t>Unadjusted (Loss) from Business for 2016</t>
  </si>
  <si>
    <t>Unadjusted (Loss) from Business for 2017</t>
  </si>
  <si>
    <t>Total Equity / Liabilities [Sum of 61 to 63]</t>
  </si>
  <si>
    <t>Total Assets [Sum of 54 to 59]</t>
  </si>
  <si>
    <t>PRESUMPTIVE INCOME AFTER TAX</t>
  </si>
  <si>
    <t>ELECTRIC U/S. 235 -COMM</t>
  </si>
  <si>
    <t>ELECTRIC U/S. 235 -IND</t>
  </si>
  <si>
    <t>Import u/s 148 @4%</t>
  </si>
  <si>
    <r>
      <t>Refund Adjustment of Other Year(s) against Demand of this Yea</t>
    </r>
    <r>
      <rPr>
        <sz val="10"/>
        <color indexed="8"/>
        <rFont val="Arial"/>
        <family val="2"/>
      </rPr>
      <t>r [= 46]</t>
    </r>
  </si>
  <si>
    <t>Final / Fixed / Minimum / Average / Relevant / Reduced Income Tax [Sum of 52 to 145]</t>
  </si>
  <si>
    <t>Yield on Behbood Certificates / Pensioner''s Benefit Account/Shuhada Family Welfare Account</t>
  </si>
  <si>
    <t>Attributable income from controlled foreign company u/s 109A @15%</t>
  </si>
  <si>
    <t>Import of Mobile u/s. 148</t>
  </si>
  <si>
    <t>Payment for transport services to a PE of a non-resident u/s.152(2A)(b) @ 10%</t>
  </si>
  <si>
    <t>Fee of offshore digital services to a non-resident u/s.152(1C) @ 5%</t>
  </si>
  <si>
    <t>Payment for trasnport services to a non-resident u/s. 152(2A)(b) @ 2%</t>
  </si>
  <si>
    <t>Sale of certain petroleum products u/s 236HA @ 0.5%</t>
  </si>
  <si>
    <t>Directorship Fee u/s.149(3) @ 20%</t>
  </si>
  <si>
    <t>Credit (Non-Business) [Sum of 18 i to 18 viii]</t>
  </si>
  <si>
    <t>WEALTH STATEMENT ATTACHED ALONG WITH RECONCILIATION</t>
  </si>
  <si>
    <t>CALCULATOR (INDIVIDUAL &amp; AOP)</t>
  </si>
  <si>
    <t>TAX YEAR</t>
  </si>
  <si>
    <t>TAXABLE AMOUNT</t>
  </si>
  <si>
    <t>TOTAL RECEIPTS</t>
  </si>
  <si>
    <t>TAXED DEDUCTED</t>
  </si>
  <si>
    <t>MINIMUM TAX CALCULATION</t>
  </si>
  <si>
    <t xml:space="preserve">Tax on Attributable Taxable Income </t>
  </si>
  <si>
    <t>MINIMUM TAX / TAX PAYABLE</t>
  </si>
  <si>
    <t>Foreign Business Income / (Loss)</t>
  </si>
  <si>
    <t>Foreign Capital Gains / (Loss)</t>
  </si>
  <si>
    <t>Foreign Other Sources Income / (Loss)</t>
  </si>
  <si>
    <t>Foreign Property Income / (Loss)</t>
  </si>
  <si>
    <t>Deductible Allowances [29+30+31+32]</t>
  </si>
  <si>
    <t>Taxable Income [27-28]*</t>
  </si>
  <si>
    <t>Adjustment of Minimum Tax Paid u/s 113 in earlier Year(s) [&lt;= (35-36+37)]</t>
  </si>
  <si>
    <t>Turnover / Tax Chargeable u/s 113 @0.3%</t>
  </si>
  <si>
    <t>Turnover / Tax Chargeable u/s 113 @0.75%</t>
  </si>
  <si>
    <t>Turnover / Tax Chargeable u/s 113 @1.5%</t>
  </si>
  <si>
    <t>Turnover / Minimum Tax Chargeable u/s 113 in case of traders having turnover up to Rs. 100 million @0.5%</t>
  </si>
  <si>
    <t>Tax Paid [ as per 46 + 47 + 53 + Annex'A']</t>
  </si>
  <si>
    <t>Deduction of Tax from Yarn Traders u/s 153(1)(a)</t>
  </si>
  <si>
    <t>Deduction of Tax from Yarn Traders u/s 153(1)(b)</t>
  </si>
  <si>
    <t>Export Proceeds u/s 154 @1%</t>
  </si>
  <si>
    <t>Brokerage / Commission u/s 233 @5%</t>
  </si>
  <si>
    <t>Capital Gains on Immovable Property u/s 37(1A)</t>
  </si>
  <si>
    <t>Capital Gains on Securities u/s 37A @ 0%</t>
  </si>
  <si>
    <t>Capital Gains on Securities u/s 37A @ 12.5%</t>
  </si>
  <si>
    <t>Fee for Carriage Services by Oil Tanker/Goods Transport Contractor u/c (43D) and (43E), Part IV, 2nd Schedule</t>
  </si>
  <si>
    <t>Profit on Debt (if amount u/s 7B exceeds Rs. 36 million)</t>
  </si>
  <si>
    <t>Income / (Loss) from Other Sources [Sum of 8 to 16] - [Sum of 17 to 19]</t>
  </si>
  <si>
    <t>Adjustable Tax [Sum of 2 to 61]</t>
  </si>
  <si>
    <t>Add Backs u/s 21(ca) commission in excess of 0.2% of grass amount of supplies to a person not appearing in ATL in third schedule to Sales Tax Act, 1990.</t>
  </si>
  <si>
    <r>
      <t>Admissible Deductions</t>
    </r>
    <r>
      <rPr>
        <b/>
        <sz val="10"/>
        <color indexed="8"/>
        <rFont val="Arial"/>
        <family val="2"/>
      </rPr>
      <t xml:space="preserve"> [Sum of 32 to 41]</t>
    </r>
  </si>
  <si>
    <t/>
  </si>
  <si>
    <t>mport u/s 148 @1%</t>
  </si>
  <si>
    <t>Import of Plastic Raw Material u/s 148 @ 1.75%</t>
  </si>
  <si>
    <t>Import u/s 148 @ 4.125%</t>
  </si>
  <si>
    <t>Import u/s 148 @ 2.75%</t>
  </si>
  <si>
    <t>Import of ships by ship breakers u/s 148(8A) @ 4.5%</t>
  </si>
  <si>
    <t>Payment for contracts for consruction, assembly of instalation to a non-resident u/s 152(1A)</t>
  </si>
  <si>
    <t>Payment for transport services to a PE of a non-resident u/s 152(2A)(b)</t>
  </si>
  <si>
    <t>Payment for services contracts to a non-resident u/s 152(1A)(b)</t>
  </si>
  <si>
    <t>Fee for Advertisement Services to a non-resident u/s 152(1A)©</t>
  </si>
  <si>
    <t>Insurance/re-instruance premium to a non-resident u/s 152(1AA)</t>
  </si>
  <si>
    <t>Payment for other services for PE of a non-resident u/s 152(2A)(b)</t>
  </si>
  <si>
    <t>Payment for goods u/s 153(1a) @ 0.25%</t>
  </si>
  <si>
    <t>Payment for goods u/s 153(1a) @ 2.5%</t>
  </si>
  <si>
    <t>Payment for goods u/s 153(1a) @ 4.5%</t>
  </si>
  <si>
    <t>Payment for Services u/s 153(1)(b) @ 1.5%</t>
  </si>
  <si>
    <t>Payment for specified for Services u/s 153(1)(b) @ 3%</t>
  </si>
  <si>
    <t>Deduction of Tax from yarn u/s 153(1)(a)</t>
  </si>
  <si>
    <t>Deduction of Tax from yarn u/s 153(1)(b)</t>
  </si>
  <si>
    <t>Number of imported mobile phones u/s 148 upto 30$ @ Rs.70</t>
  </si>
  <si>
    <t>Number of imported mobile phones u/s 148 exceeding 30$ upto 100$ @ Rs.100</t>
  </si>
  <si>
    <t>Number of imported mobile phones u/s 148 exceeding 100$ upto 200$ @ Rs.930</t>
  </si>
  <si>
    <t>Number of imported mobile phones u/s 148 exceeding 200$ upto 350$ @ Rs.970</t>
  </si>
  <si>
    <t>Number of imported mobile phones u/s 148 exceeding 350$ upto 500$ @ Rs.3000</t>
  </si>
  <si>
    <t>Number of imported mobile phones u/s 148 exceeding 500$ @ Rs.50200</t>
  </si>
  <si>
    <t xml:space="preserve">Fee for Goods Transport Contractor u/c (43E), Part IV Second Schedule </t>
  </si>
  <si>
    <t>Fee for Carriage Services by Oil Tanker u/c (43D), Part IV Second Scheule</t>
  </si>
  <si>
    <t>TAXED SUPPLIES/ IMPORT/ SERVICES</t>
  </si>
  <si>
    <t>TAXABLE INCOME</t>
  </si>
  <si>
    <t xml:space="preserve">Attributable Taxable Income </t>
  </si>
  <si>
    <t>*****************</t>
  </si>
  <si>
    <t>NORMAL INCOME TAX</t>
  </si>
  <si>
    <t>Elec. / Tel. No.</t>
  </si>
  <si>
    <t>Home</t>
  </si>
  <si>
    <t>Consumer Name:</t>
  </si>
  <si>
    <t>DATE</t>
  </si>
  <si>
    <t>NET</t>
  </si>
  <si>
    <t>DISCLAIMER:</t>
  </si>
  <si>
    <t>CONTACT US:</t>
  </si>
  <si>
    <t>EMAIL:</t>
  </si>
  <si>
    <t>ibrahimkhan_co@yahoo.com</t>
  </si>
  <si>
    <r>
      <t xml:space="preserve">The calculation in the Return of Income, Wealth Statement &amp; Reconciliation for the </t>
    </r>
    <r>
      <rPr>
        <b/>
        <sz val="18"/>
        <color indexed="9"/>
        <rFont val="Calibri"/>
        <family val="2"/>
      </rPr>
      <t>Tax Year 2021</t>
    </r>
    <r>
      <rPr>
        <sz val="14"/>
        <color indexed="9"/>
        <rFont val="Calibri"/>
        <family val="2"/>
      </rPr>
      <t xml:space="preserve"> is prepared carefully and the calculation formula has been tested, while every effort has been made to avoid errors or omissions in the content, if any mistake, error or discrepancy is noticed, it may be brought to our notice for immediate correction. It is notified that WE will be not responsible for any loss or damage to any one, of any kind, in any manner, therefrom. Users are advised to verify the content from original Government Acts/Rules/Notifications etc.
Any reliance you place on such information is therefore strictly at your own risk.</t>
    </r>
  </si>
  <si>
    <t>2021</t>
  </si>
  <si>
    <t>SELECT RTO</t>
  </si>
  <si>
    <t>Difference of Minimum Tax Chargeable u/s  148 / 153</t>
  </si>
  <si>
    <t>Tax with held u/s 151 (if amount u/s 7B exceeds  36 million)</t>
  </si>
  <si>
    <t>Payment of Royalty to resident person u/s 153B @ 15%</t>
  </si>
  <si>
    <t>Internet Bill u/s 236(1)(d)</t>
  </si>
  <si>
    <t>Prepaid Internet Card u/s 236(1)(e)</t>
  </si>
  <si>
    <t>Purchase by others from Retailers u/s 236H</t>
  </si>
  <si>
    <t>Banking transactions otherwise than through cash u/s 236P</t>
  </si>
  <si>
    <t>Advance tax on reimittance through credit, debit, prepaid cards u/s 236Y</t>
  </si>
  <si>
    <t>Unadjusted (Loss) from Business for 2018</t>
  </si>
  <si>
    <t>Unadjusted (Loss) from Business for 2019</t>
  </si>
  <si>
    <t>as Self / Representative (as defined in section 172 of the Income Tax Ordinance, 2001) of Taxpayer named above, do  hereby  solemnly  declare  that  to  the best of my knowledge &amp; belief the information given in this statement of the assets &amp; liabilities of myself, my spouse(s), minor children &amp; other dependents as on 30.06.2021 &amp; of my personal expenditure for the year ended 30.06.2021 are correct &amp; complete in accordance with the provisions of the Income Tax Ordinance, 2001, Income Tax Rules, 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</si>
</sst>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_(* \(#,##0.00\);_(* &quot;-&quot;??_);_(@_)"/>
    <numFmt numFmtId="164" formatCode="_-* #,##0.00_-;\-* #,##0.00_-;_-* \-??_-;_-@_-"/>
    <numFmt numFmtId="165" formatCode="_(* #,##0.00_);_(* \(#,##0.00\);_(* \-??_);_(@_)"/>
    <numFmt numFmtId="166" formatCode="00000000"/>
    <numFmt numFmtId="167" formatCode="_(* #,##0_);_(* \(#,##0\);_(* \-??_);_(@_)"/>
    <numFmt numFmtId="168" formatCode="d\-mmm\-yyyy;@"/>
    <numFmt numFmtId="169" formatCode="_(* #,##0_);_(* \(#,##0\);_(* &quot;-&quot;??_);_(@_)"/>
    <numFmt numFmtId="170" formatCode="_ * #,##0_ ;_ * \-#,##0_ ;_ * &quot;-&quot;??_ ;_ @_ "/>
    <numFmt numFmtId="171" formatCode="_-* #,##0_-;\-* #,##0_-;_-* &quot;-&quot;??_-;_-@_-"/>
    <numFmt numFmtId="172" formatCode="[&lt;=9999999]###\-####;\(###\)\ ###\-####"/>
    <numFmt numFmtId="173" formatCode="_(* #,##0.0_);_(* \(#,##0.0\);_(* &quot;-&quot;?_);_(@_)"/>
    <numFmt numFmtId="174" formatCode="0.000%"/>
    <numFmt numFmtId="175" formatCode="[$-409]mmm\-yy;@"/>
    <numFmt numFmtId="177" formatCode="General"/>
  </numFmts>
  <fonts count="90">
    <font>
      <sz val="10"/>
      <name val="Arial"/>
      <family val="2"/>
    </font>
    <font>
      <sz val="11"/>
      <color theme="1"/>
      <name val="Calibri"/>
      <family val="2"/>
      <scheme val="minor"/>
    </font>
    <font>
      <strike/>
      <sz val="10"/>
      <name val="Arial"/>
      <family val="2"/>
    </font>
    <font>
      <sz val="12"/>
      <color indexed="8"/>
      <name val="Calibri"/>
      <family val="2"/>
    </font>
    <font>
      <b/>
      <sz val="12"/>
      <color indexed="8"/>
      <name val="Arial"/>
      <family val="2"/>
    </font>
    <font>
      <sz val="12"/>
      <color indexed="8"/>
      <name val="Arial"/>
      <family val="2"/>
    </font>
    <font>
      <sz val="12"/>
      <name val="Arial"/>
      <family val="2"/>
    </font>
    <font>
      <b/>
      <sz val="10"/>
      <name val="Arial"/>
      <family val="2"/>
    </font>
    <font>
      <b/>
      <sz val="11"/>
      <name val="Arial"/>
      <family val="2"/>
    </font>
    <font>
      <b/>
      <sz val="12"/>
      <name val="Arial"/>
      <family val="2"/>
    </font>
    <font>
      <b/>
      <sz val="10"/>
      <color indexed="55"/>
      <name val="Arial"/>
      <family val="2"/>
    </font>
    <font>
      <b/>
      <sz val="9"/>
      <name val="Arial"/>
      <family val="2"/>
    </font>
    <font>
      <sz val="10"/>
      <color indexed="55"/>
      <name val="Arial"/>
      <family val="2"/>
    </font>
    <font>
      <b/>
      <sz val="10"/>
      <color indexed="9"/>
      <name val="Arial"/>
      <family val="2"/>
    </font>
    <font>
      <sz val="9"/>
      <name val="Arial"/>
      <family val="2"/>
    </font>
    <font>
      <sz val="10"/>
      <color indexed="10"/>
      <name val="Arial"/>
      <family val="2"/>
    </font>
    <font>
      <b/>
      <sz val="10"/>
      <color indexed="10"/>
      <name val="Arial"/>
      <family val="2"/>
    </font>
    <font>
      <sz val="10"/>
      <color indexed="17"/>
      <name val="Arial"/>
      <family val="2"/>
    </font>
    <font>
      <sz val="10"/>
      <color indexed="30"/>
      <name val="Arial"/>
      <family val="2"/>
    </font>
    <font>
      <i/>
      <sz val="10"/>
      <name val="Arial"/>
      <family val="2"/>
    </font>
    <font>
      <b/>
      <sz val="8"/>
      <name val="Arial"/>
      <family val="2"/>
    </font>
    <font>
      <b/>
      <sz val="10"/>
      <color indexed="8"/>
      <name val="Arial"/>
      <family val="2"/>
    </font>
    <font>
      <b/>
      <i/>
      <sz val="10"/>
      <name val="Arial"/>
      <family val="2"/>
    </font>
    <font>
      <b/>
      <i/>
      <sz val="8"/>
      <name val="Arial"/>
      <family val="2"/>
    </font>
    <font>
      <sz val="8"/>
      <name val="Arial"/>
      <family val="2"/>
    </font>
    <font>
      <sz val="7"/>
      <color indexed="8"/>
      <name val="Arial"/>
      <family val="2"/>
    </font>
    <font>
      <b/>
      <sz val="12"/>
      <color indexed="43"/>
      <name val="Arial"/>
      <family val="2"/>
    </font>
    <font>
      <sz val="9"/>
      <color indexed="8"/>
      <name val="Arial"/>
      <family val="2"/>
    </font>
    <font>
      <sz val="8"/>
      <color indexed="8"/>
      <name val="Arial"/>
      <family val="2"/>
    </font>
    <font>
      <sz val="6"/>
      <color indexed="8"/>
      <name val="Arial"/>
      <family val="2"/>
    </font>
    <font>
      <b/>
      <sz val="8"/>
      <color indexed="8"/>
      <name val="Century Gothic"/>
      <family val="2"/>
    </font>
    <font>
      <b/>
      <sz val="11"/>
      <color indexed="8"/>
      <name val="Century Gothic"/>
      <family val="2"/>
    </font>
    <font>
      <sz val="11"/>
      <color indexed="8"/>
      <name val="Calibri"/>
      <family val="2"/>
    </font>
    <font>
      <sz val="12"/>
      <color indexed="8"/>
      <name val="Book Antiqua"/>
      <family val="1"/>
    </font>
    <font>
      <b/>
      <u val="single"/>
      <sz val="14"/>
      <color indexed="8"/>
      <name val="Book Antiqua"/>
      <family val="1"/>
    </font>
    <font>
      <b/>
      <u val="single"/>
      <sz val="20"/>
      <color indexed="8"/>
      <name val="Book Antiqua"/>
      <family val="1"/>
    </font>
    <font>
      <b/>
      <sz val="14"/>
      <color indexed="8"/>
      <name val="Book Antiqua"/>
      <family val="1"/>
    </font>
    <font>
      <sz val="14"/>
      <color indexed="8"/>
      <name val="Book Antiqua"/>
      <family val="1"/>
    </font>
    <font>
      <b/>
      <sz val="16"/>
      <color indexed="8"/>
      <name val="Book Antiqua"/>
      <family val="1"/>
    </font>
    <font>
      <sz val="16"/>
      <color indexed="8"/>
      <name val="Book Antiqua"/>
      <family val="1"/>
    </font>
    <font>
      <sz val="10"/>
      <name val="Book Antiqua"/>
      <family val="1"/>
    </font>
    <font>
      <sz val="9"/>
      <name val="Book Antiqua"/>
      <family val="1"/>
    </font>
    <font>
      <b/>
      <sz val="12"/>
      <color indexed="8"/>
      <name val="Book Antiqua"/>
      <family val="1"/>
    </font>
    <font>
      <sz val="10"/>
      <color indexed="8"/>
      <name val="Book Antiqua"/>
      <family val="1"/>
    </font>
    <font>
      <b/>
      <sz val="11"/>
      <color indexed="8"/>
      <name val="Calibri"/>
      <family val="2"/>
    </font>
    <font>
      <sz val="9"/>
      <color indexed="8"/>
      <name val="Book Antiqua"/>
      <family val="1"/>
    </font>
    <font>
      <sz val="11"/>
      <color indexed="8"/>
      <name val="Book Antiqua"/>
      <family val="1"/>
    </font>
    <font>
      <sz val="8"/>
      <color indexed="8"/>
      <name val="Book Antiqua"/>
      <family val="1"/>
    </font>
    <font>
      <sz val="10"/>
      <color indexed="8"/>
      <name val="Arial"/>
      <family val="2"/>
    </font>
    <font>
      <sz val="9"/>
      <color indexed="55"/>
      <name val="Arial"/>
      <family val="2"/>
    </font>
    <font>
      <sz val="6"/>
      <name val="Arial"/>
      <family val="2"/>
    </font>
    <font>
      <sz val="7"/>
      <name val="Arial"/>
      <family val="2"/>
    </font>
    <font>
      <b/>
      <sz val="7"/>
      <name val="Arial"/>
      <family val="2"/>
    </font>
    <font>
      <b/>
      <sz val="6"/>
      <name val="Arial"/>
      <family val="2"/>
    </font>
    <font>
      <sz val="5.5"/>
      <name val="Arial"/>
      <family val="2"/>
    </font>
    <font>
      <b/>
      <u val="single"/>
      <sz val="10"/>
      <name val="Arial"/>
      <family val="2"/>
    </font>
    <font>
      <u val="single"/>
      <sz val="10"/>
      <name val="Arial"/>
      <family val="2"/>
    </font>
    <font>
      <b/>
      <u val="single"/>
      <sz val="9"/>
      <name val="Arial"/>
      <family val="2"/>
    </font>
    <font>
      <sz val="9"/>
      <name val="Tahoma"/>
      <family val="2"/>
    </font>
    <font>
      <b/>
      <sz val="9"/>
      <name val="Tahoma"/>
      <family val="2"/>
    </font>
    <font>
      <u val="single"/>
      <sz val="11"/>
      <color theme="10"/>
      <name val="Calibri"/>
      <family val="2"/>
    </font>
    <font>
      <b/>
      <sz val="11"/>
      <color theme="1"/>
      <name val="Calibri"/>
      <family val="2"/>
      <scheme val="minor"/>
    </font>
    <font>
      <sz val="12"/>
      <color theme="1"/>
      <name val="Calibri"/>
      <family val="2"/>
      <scheme val="minor"/>
    </font>
    <font>
      <sz val="12"/>
      <color rgb="FF000000"/>
      <name val="Arial"/>
      <family val="2"/>
    </font>
    <font>
      <sz val="9"/>
      <color theme="1"/>
      <name val="Calibri"/>
      <family val="2"/>
      <scheme val="minor"/>
    </font>
    <font>
      <b/>
      <sz val="10"/>
      <color theme="1"/>
      <name val="Arial"/>
      <family val="2"/>
    </font>
    <font>
      <sz val="9"/>
      <color theme="1"/>
      <name val="Arial"/>
      <family val="2"/>
    </font>
    <font>
      <sz val="11"/>
      <color theme="0"/>
      <name val="Calibri"/>
      <family val="2"/>
      <scheme val="minor"/>
    </font>
    <font>
      <b/>
      <sz val="10"/>
      <color theme="0"/>
      <name val="Arial"/>
      <family val="2"/>
    </font>
    <font>
      <b/>
      <u val="single"/>
      <sz val="14"/>
      <color theme="1"/>
      <name val="Calibri"/>
      <family val="2"/>
      <scheme val="minor"/>
    </font>
    <font>
      <sz val="12"/>
      <color rgb="FFFF0000"/>
      <name val="Arial"/>
      <family val="2"/>
    </font>
    <font>
      <sz val="10"/>
      <color rgb="FFFF0000"/>
      <name val="Arial"/>
      <family val="2"/>
    </font>
    <font>
      <b/>
      <u val="single"/>
      <sz val="11"/>
      <color theme="1"/>
      <name val="Calibri"/>
      <family val="2"/>
      <scheme val="minor"/>
    </font>
    <font>
      <sz val="9"/>
      <name val="Century Gothic"/>
      <family val="2"/>
    </font>
    <font>
      <sz val="10"/>
      <name val="Century Gothic"/>
      <family val="2"/>
    </font>
    <font>
      <b/>
      <sz val="10"/>
      <name val="Century Gothic"/>
      <family val="2"/>
    </font>
    <font>
      <u val="single"/>
      <sz val="10"/>
      <color indexed="12"/>
      <name val="Arial"/>
      <family val="2"/>
    </font>
    <font>
      <b/>
      <u val="single"/>
      <sz val="12"/>
      <color indexed="12"/>
      <name val="Arial"/>
      <family val="2"/>
    </font>
    <font>
      <b/>
      <sz val="9"/>
      <name val="Century Gothic"/>
      <family val="2"/>
    </font>
    <font>
      <b/>
      <u val="single"/>
      <sz val="10"/>
      <name val="Century Gothic"/>
      <family val="2"/>
    </font>
    <font>
      <sz val="14"/>
      <color theme="0"/>
      <name val="Calibri"/>
      <family val="2"/>
      <scheme val="minor"/>
    </font>
    <font>
      <b/>
      <u val="single"/>
      <sz val="28"/>
      <color rgb="FFFF0000"/>
      <name val="Calibri"/>
      <family val="2"/>
      <scheme val="minor"/>
    </font>
    <font>
      <b/>
      <sz val="18"/>
      <color indexed="9"/>
      <name val="Calibri"/>
      <family val="2"/>
    </font>
    <font>
      <sz val="14"/>
      <color indexed="9"/>
      <name val="Calibri"/>
      <family val="2"/>
    </font>
    <font>
      <b/>
      <u val="single"/>
      <sz val="20"/>
      <color rgb="FFFF0000"/>
      <name val="Calibri"/>
      <family val="2"/>
      <scheme val="minor"/>
    </font>
    <font>
      <u val="single"/>
      <sz val="10"/>
      <color theme="10"/>
      <name val="Arial"/>
      <family val="2"/>
    </font>
    <font>
      <u val="single"/>
      <sz val="12"/>
      <color theme="10"/>
      <name val="Arial"/>
      <family val="2"/>
    </font>
    <font>
      <b/>
      <u val="single"/>
      <sz val="36"/>
      <color theme="1"/>
      <name val="Calibri"/>
      <family val="2"/>
      <scheme val="minor"/>
    </font>
    <font>
      <sz val="10"/>
      <color theme="0" tint="-0.1499900072813034"/>
      <name val="Arial"/>
      <family val="2"/>
    </font>
    <font>
      <b/>
      <sz val="11"/>
      <color theme="0" tint="-0.1499900072813034"/>
      <name val="Calibri"/>
      <family val="2"/>
      <scheme val="minor"/>
    </font>
  </fonts>
  <fills count="22">
    <fill>
      <patternFill/>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
      <patternFill patternType="solid">
        <fgColor rgb="FFFFFF99"/>
        <bgColor indexed="64"/>
      </patternFill>
    </fill>
    <fill>
      <patternFill patternType="solid">
        <fgColor indexed="51"/>
        <bgColor indexed="64"/>
      </patternFill>
    </fill>
    <fill>
      <patternFill patternType="solid">
        <fgColor rgb="FFFFFF00"/>
        <bgColor indexed="64"/>
      </patternFill>
    </fill>
    <fill>
      <patternFill patternType="solid">
        <fgColor theme="4" tint="0.7999799847602844"/>
        <bgColor indexed="64"/>
      </patternFill>
    </fill>
    <fill>
      <patternFill patternType="solid">
        <fgColor theme="2"/>
        <bgColor indexed="64"/>
      </patternFill>
    </fill>
    <fill>
      <patternFill patternType="solid">
        <fgColor indexed="43"/>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7"/>
        <bgColor indexed="64"/>
      </patternFill>
    </fill>
    <fill>
      <patternFill patternType="solid">
        <fgColor theme="2"/>
        <bgColor indexed="64"/>
      </patternFill>
    </fill>
    <fill>
      <patternFill patternType="solid">
        <fgColor theme="1"/>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indexed="60"/>
        <bgColor indexed="64"/>
      </patternFill>
    </fill>
  </fills>
  <borders count="91">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right style="thin"/>
      <top/>
      <bottom/>
    </border>
    <border>
      <left style="thin">
        <color indexed="8"/>
      </left>
      <right style="thin"/>
      <top/>
      <bottom/>
    </border>
    <border>
      <left style="thin">
        <color indexed="8"/>
      </left>
      <right style="thin"/>
      <top/>
      <bottom style="thin">
        <color indexed="8"/>
      </bottom>
    </border>
    <border>
      <left/>
      <right style="thin"/>
      <top style="thin">
        <color indexed="8"/>
      </top>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top style="thin"/>
      <bottom style="thin"/>
    </border>
    <border>
      <left style="medium"/>
      <right style="thin"/>
      <top style="medium"/>
      <bottom style="medium"/>
    </border>
    <border>
      <left style="thin"/>
      <right/>
      <top style="medium"/>
      <bottom style="medium"/>
    </border>
    <border>
      <left style="medium"/>
      <right style="medium"/>
      <top style="medium"/>
      <bottom style="medium"/>
    </border>
    <border>
      <left style="thin"/>
      <right style="medium"/>
      <top style="thin"/>
      <bottom style="thin"/>
    </border>
    <border>
      <left/>
      <right/>
      <top style="thin"/>
      <bottom style="thin"/>
    </border>
    <border>
      <left style="thin"/>
      <right style="thin"/>
      <top style="thin"/>
      <bottom/>
    </border>
    <border>
      <left/>
      <right style="thin"/>
      <top style="thin"/>
      <bottom style="thin"/>
    </border>
    <border>
      <left style="thin"/>
      <right style="medium"/>
      <top style="medium"/>
      <bottom style="medium"/>
    </border>
    <border>
      <left style="thin"/>
      <right style="thin"/>
      <top/>
      <bottom style="thin"/>
    </border>
    <border>
      <left style="thin"/>
      <right style="thin"/>
      <top style="thin"/>
      <bottom style="medium"/>
    </border>
    <border>
      <left style="thin"/>
      <right style="thin"/>
      <top style="medium"/>
      <bottom/>
    </border>
    <border>
      <left style="medium"/>
      <right/>
      <top style="medium"/>
      <bottom style="medium"/>
    </border>
    <border>
      <left/>
      <right/>
      <top style="medium"/>
      <bottom style="medium"/>
    </border>
    <border>
      <left/>
      <right style="medium"/>
      <top style="medium"/>
      <bottom style="medium"/>
    </border>
    <border>
      <left/>
      <right/>
      <top style="thin"/>
      <bottom style="double"/>
    </border>
    <border>
      <left style="thin"/>
      <right style="medium"/>
      <top style="medium"/>
      <bottom style="thin"/>
    </border>
    <border>
      <left style="thin"/>
      <right style="medium"/>
      <top/>
      <bottom style="medium"/>
    </border>
    <border>
      <left/>
      <right style="medium"/>
      <top/>
      <bottom style="medium"/>
    </border>
    <border>
      <left style="thin"/>
      <right style="medium"/>
      <top/>
      <bottom style="thin"/>
    </border>
    <border>
      <left style="thin"/>
      <right style="medium"/>
      <top/>
      <bottom/>
    </border>
    <border>
      <left style="thin"/>
      <right style="medium"/>
      <top style="medium"/>
      <bottom/>
    </border>
    <border>
      <left/>
      <right style="thin">
        <color theme="4" tint="0.39998000860214233"/>
      </right>
      <top style="thin">
        <color theme="4" tint="0.39998000860214233"/>
      </top>
      <bottom style="thin">
        <color theme="4" tint="0.39998000860214233"/>
      </bottom>
    </border>
    <border>
      <left style="thin"/>
      <right/>
      <top style="thin"/>
      <bottom style="thin"/>
    </border>
    <border>
      <left style="thin">
        <color theme="8" tint="0.39998000860214233"/>
      </left>
      <right style="thin">
        <color theme="8" tint="0.39998000860214233"/>
      </right>
      <top/>
      <bottom style="thin">
        <color theme="8" tint="0.39998000860214233"/>
      </bottom>
    </border>
    <border>
      <left style="thin">
        <color theme="8" tint="0.39998000860214233"/>
      </left>
      <right style="thin">
        <color theme="8" tint="0.39998000860214233"/>
      </right>
      <top style="thin">
        <color theme="8" tint="0.39998000860214233"/>
      </top>
      <bottom style="thin">
        <color theme="8" tint="0.39998000860214233"/>
      </bottom>
    </border>
    <border>
      <left style="thin">
        <color indexed="8"/>
      </left>
      <right style="thin">
        <color indexed="8"/>
      </right>
      <top/>
      <bottom/>
    </border>
    <border>
      <left style="thin">
        <color theme="1"/>
      </left>
      <right style="thin">
        <color theme="1"/>
      </right>
      <top style="thin">
        <color theme="1"/>
      </top>
      <bottom style="thin">
        <color theme="1"/>
      </bottom>
    </border>
    <border>
      <left style="thin">
        <color theme="8" tint="0.39998000860214233"/>
      </left>
      <right/>
      <top style="thin">
        <color theme="8" tint="0.39998000860214233"/>
      </top>
      <bottom style="thin">
        <color theme="8" tint="0.39998000860214233"/>
      </bottom>
    </border>
    <border>
      <left style="double"/>
      <right style="double"/>
      <top/>
      <bottom style="thin">
        <color theme="4" tint="0.39998000860214233"/>
      </bottom>
    </border>
    <border>
      <left style="thin">
        <color theme="8" tint="0.39998000860214233"/>
      </left>
      <right style="thin">
        <color theme="8" tint="0.39998000860214233"/>
      </right>
      <top style="thin">
        <color theme="4" tint="0.39998000860214233"/>
      </top>
      <bottom style="thin">
        <color theme="8" tint="0.39998000860214233"/>
      </bottom>
    </border>
    <border>
      <left style="thin">
        <color theme="8" tint="0.39998000860214233"/>
      </left>
      <right style="thin">
        <color theme="4" tint="0.39998000860214233"/>
      </right>
      <top style="thin">
        <color theme="8" tint="0.39998000860214233"/>
      </top>
      <bottom style="thin">
        <color theme="8" tint="0.39998000860214233"/>
      </bottom>
    </border>
    <border>
      <left/>
      <right/>
      <top/>
      <bottom style="thin">
        <color theme="4" tint="0.39998000860214233"/>
      </bottom>
    </border>
    <border>
      <left style="thin">
        <color indexed="8"/>
      </left>
      <right/>
      <top/>
      <bottom/>
    </border>
    <border>
      <left style="thin">
        <color theme="1"/>
      </left>
      <right style="thin">
        <color theme="1"/>
      </right>
      <top style="thin">
        <color theme="1"/>
      </top>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right style="thin">
        <color theme="1"/>
      </right>
      <top style="thin">
        <color theme="1"/>
      </top>
      <bottom/>
    </border>
    <border>
      <left style="double"/>
      <right style="double"/>
      <top/>
      <bottom/>
    </border>
    <border>
      <left style="medium"/>
      <right style="medium"/>
      <top/>
      <bottom style="medium"/>
    </border>
    <border>
      <left style="thin">
        <color theme="4" tint="0.39998000860214233"/>
      </left>
      <right/>
      <top/>
      <bottom style="thin">
        <color theme="4" tint="0.39998000860214233"/>
      </bottom>
    </border>
    <border>
      <left style="thin">
        <color theme="4" tint="0.39998000860214233"/>
      </left>
      <right/>
      <top style="thin">
        <color theme="4" tint="0.39998000860214233"/>
      </top>
      <bottom style="thin">
        <color theme="4" tint="0.39998000860214233"/>
      </bottom>
    </border>
    <border>
      <left/>
      <right style="thin">
        <color theme="4" tint="0.39998000860214233"/>
      </right>
      <top/>
      <bottom style="thin">
        <color theme="4" tint="0.39998000860214233"/>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color indexed="8"/>
      </top>
      <bottom/>
    </border>
    <border>
      <left style="thin"/>
      <right style="thin">
        <color indexed="8"/>
      </right>
      <top/>
      <bottom/>
    </border>
    <border>
      <left style="thin"/>
      <right style="thin">
        <color indexed="8"/>
      </right>
      <top/>
      <bottom style="thin">
        <color indexed="8"/>
      </bottom>
    </border>
    <border>
      <left/>
      <right/>
      <top/>
      <bottom style="thin"/>
    </border>
    <border>
      <left style="medium"/>
      <right style="medium"/>
      <top style="medium"/>
      <bottom/>
    </border>
    <border>
      <left style="medium"/>
      <right style="medium"/>
      <top/>
      <bottom/>
    </border>
    <border>
      <left style="medium"/>
      <right style="thin"/>
      <top/>
      <bottom/>
    </border>
    <border>
      <left style="medium"/>
      <right/>
      <top/>
      <bottom/>
    </border>
    <border>
      <left style="thin"/>
      <right style="thin"/>
      <top/>
      <bottom/>
    </border>
    <border>
      <left style="thin"/>
      <right/>
      <top/>
      <bottom style="thin">
        <color indexed="8"/>
      </bottom>
    </border>
    <border>
      <left/>
      <right/>
      <top/>
      <bottom style="thin">
        <color indexed="8"/>
      </bottom>
    </border>
    <border>
      <left/>
      <right style="thin">
        <color indexed="8"/>
      </right>
      <top/>
      <bottom style="thin">
        <color indexed="8"/>
      </bottom>
    </border>
    <border>
      <left/>
      <right style="thin">
        <color indexed="8"/>
      </right>
      <top/>
      <bottom/>
    </border>
    <border>
      <left style="thin">
        <color theme="1"/>
      </left>
      <right/>
      <top style="thin">
        <color indexed="8"/>
      </top>
      <bottom/>
    </border>
    <border>
      <left style="thin">
        <color theme="1"/>
      </left>
      <right/>
      <top/>
      <bottom/>
    </border>
    <border>
      <left style="thin">
        <color theme="1"/>
      </left>
      <right/>
      <top/>
      <bottom style="thin">
        <color indexed="8"/>
      </bottom>
    </border>
    <border>
      <left style="thin">
        <color theme="1"/>
      </left>
      <right style="thin">
        <color theme="1"/>
      </right>
      <top/>
      <bottom/>
    </border>
    <border>
      <left style="thin">
        <color indexed="8"/>
      </left>
      <right/>
      <top/>
      <bottom style="thin">
        <color indexed="8"/>
      </bottom>
    </border>
    <border>
      <left/>
      <right style="medium"/>
      <top/>
      <bottom/>
    </border>
    <border>
      <left style="thin">
        <color indexed="8"/>
      </left>
      <right/>
      <top style="thin">
        <color theme="1"/>
      </top>
      <bottom style="thin">
        <color indexed="8"/>
      </bottom>
    </border>
    <border>
      <left/>
      <right/>
      <top style="thin">
        <color theme="1"/>
      </top>
      <bottom style="thin">
        <color indexed="8"/>
      </bottom>
    </border>
    <border>
      <left/>
      <right style="thin">
        <color theme="1"/>
      </right>
      <top style="thin">
        <color theme="1"/>
      </top>
      <bottom style="thin">
        <color indexed="8"/>
      </bottom>
    </border>
    <border>
      <left style="thin">
        <color indexed="8"/>
      </left>
      <right/>
      <top style="thin">
        <color indexed="8"/>
      </top>
      <bottom style="thin">
        <color theme="1"/>
      </bottom>
    </border>
    <border>
      <left/>
      <right/>
      <top style="thin">
        <color indexed="8"/>
      </top>
      <bottom style="thin">
        <color theme="1"/>
      </bottom>
    </border>
    <border>
      <left/>
      <right style="thin">
        <color indexed="8"/>
      </right>
      <top style="thin">
        <color indexed="8"/>
      </top>
      <bottom style="thin">
        <color theme="1"/>
      </botto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ill="0" applyBorder="0" applyAlignment="0" applyProtection="0"/>
    <xf numFmtId="41" fontId="0" fillId="0" borderId="0" applyFont="0" applyFill="0" applyBorder="0" applyAlignment="0" applyProtection="0"/>
    <xf numFmtId="164" fontId="0" fillId="0" borderId="0" applyFill="0" applyBorder="0" applyAlignment="0" applyProtection="0"/>
    <xf numFmtId="164" fontId="0" fillId="0" borderId="0" applyFill="0" applyBorder="0" applyAlignment="0" applyProtection="0"/>
    <xf numFmtId="43" fontId="32" fillId="0" borderId="0" applyFont="0" applyFill="0" applyBorder="0" applyAlignment="0" applyProtection="0"/>
    <xf numFmtId="164"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5" fontId="0" fillId="0" borderId="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0"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2" fillId="0" borderId="0">
      <alignment/>
      <protection/>
    </xf>
    <xf numFmtId="9" fontId="3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2" fillId="0" borderId="1" applyFill="0" applyAlignment="0" applyProtection="0"/>
    <xf numFmtId="0" fontId="76" fillId="0" borderId="0" applyNumberFormat="0" applyFill="0" applyBorder="0">
      <alignment/>
      <protection locked="0"/>
    </xf>
    <xf numFmtId="0" fontId="1" fillId="0" borderId="0">
      <alignment/>
      <protection/>
    </xf>
    <xf numFmtId="0" fontId="85" fillId="0" borderId="0" applyNumberFormat="0" applyFill="0" applyBorder="0">
      <alignment/>
      <protection locked="0"/>
    </xf>
  </cellStyleXfs>
  <cellXfs count="906">
    <xf numFmtId="0" fontId="0" fillId="0" borderId="0" xfId="0"/>
    <xf numFmtId="0" fontId="3" fillId="0" borderId="0" xfId="0" applyFont="1" applyAlignment="1" applyProtection="1">
      <alignment horizontal="center"/>
      <protection/>
    </xf>
    <xf numFmtId="0" fontId="3" fillId="0" borderId="0" xfId="0" applyFont="1" applyAlignment="1" applyProtection="1">
      <alignment/>
      <protection/>
    </xf>
    <xf numFmtId="0" fontId="4" fillId="0" borderId="2" xfId="0" applyFont="1" applyBorder="1" applyAlignment="1" applyProtection="1">
      <alignment horizontal="center" wrapText="1"/>
      <protection/>
    </xf>
    <xf numFmtId="0" fontId="5" fillId="0" borderId="1" xfId="0" applyFont="1" applyBorder="1" applyAlignment="1" applyProtection="1">
      <alignment horizontal="center" wrapText="1"/>
      <protection/>
    </xf>
    <xf numFmtId="0" fontId="6" fillId="0" borderId="1" xfId="35" applyFont="1" applyFill="1" applyBorder="1" applyAlignment="1" applyProtection="1">
      <alignment horizontal="center" wrapText="1"/>
      <protection/>
    </xf>
    <xf numFmtId="0" fontId="3" fillId="0" borderId="0" xfId="0" applyFont="1" applyAlignment="1" applyProtection="1">
      <alignment wrapText="1"/>
      <protection/>
    </xf>
    <xf numFmtId="0" fontId="0" fillId="2" borderId="0" xfId="35" applyFont="1" applyFill="1" applyBorder="1" applyAlignment="1" applyProtection="1">
      <alignment/>
      <protection/>
    </xf>
    <xf numFmtId="0" fontId="0" fillId="2" borderId="0" xfId="35" applyFont="1" applyFill="1" applyBorder="1" applyAlignment="1" applyProtection="1">
      <alignment horizontal="center"/>
      <protection/>
    </xf>
    <xf numFmtId="0" fontId="0" fillId="2" borderId="0" xfId="35" applyNumberFormat="1" applyFont="1" applyFill="1" applyBorder="1" applyAlignment="1" applyProtection="1">
      <alignment/>
      <protection/>
    </xf>
    <xf numFmtId="0" fontId="7" fillId="2" borderId="1" xfId="35" applyFont="1" applyFill="1" applyBorder="1" applyAlignment="1" applyProtection="1">
      <alignment horizontal="center"/>
      <protection/>
    </xf>
    <xf numFmtId="0" fontId="7" fillId="2" borderId="0" xfId="35" applyFont="1" applyFill="1" applyBorder="1" applyAlignment="1" applyProtection="1">
      <alignment/>
      <protection/>
    </xf>
    <xf numFmtId="0" fontId="7" fillId="3" borderId="1" xfId="35" applyFont="1" applyFill="1" applyBorder="1" applyAlignment="1" applyProtection="1">
      <alignment horizontal="center"/>
      <protection locked="0"/>
    </xf>
    <xf numFmtId="0" fontId="7" fillId="2" borderId="0" xfId="35" applyFont="1" applyFill="1" applyAlignment="1" applyProtection="1">
      <alignment horizontal="center"/>
      <protection/>
    </xf>
    <xf numFmtId="166" fontId="7" fillId="3" borderId="1" xfId="35" applyNumberFormat="1" applyFont="1" applyFill="1" applyBorder="1" applyAlignment="1" applyProtection="1">
      <alignment horizontal="center"/>
      <protection locked="0"/>
    </xf>
    <xf numFmtId="0" fontId="0" fillId="2" borderId="1" xfId="35" applyFont="1" applyFill="1" applyBorder="1" applyAlignment="1" applyProtection="1">
      <alignment horizontal="center" wrapText="1"/>
      <protection/>
    </xf>
    <xf numFmtId="0" fontId="7" fillId="0" borderId="1" xfId="35" applyFont="1" applyFill="1" applyBorder="1" applyAlignment="1" applyProtection="1">
      <alignment horizontal="center"/>
      <protection/>
    </xf>
    <xf numFmtId="167" fontId="11" fillId="0" borderId="1" xfId="18" applyNumberFormat="1" applyFont="1" applyFill="1" applyBorder="1" applyAlignment="1" applyProtection="1">
      <alignment horizontal="center" vertical="center" wrapText="1"/>
      <protection/>
    </xf>
    <xf numFmtId="0" fontId="11" fillId="2" borderId="1" xfId="35" applyFont="1" applyFill="1" applyBorder="1" applyAlignment="1" applyProtection="1">
      <alignment horizontal="center" wrapText="1"/>
      <protection/>
    </xf>
    <xf numFmtId="167" fontId="7" fillId="2" borderId="1" xfId="18" applyNumberFormat="1" applyFont="1" applyFill="1" applyBorder="1" applyAlignment="1" applyProtection="1">
      <alignment/>
      <protection/>
    </xf>
    <xf numFmtId="0" fontId="7" fillId="2" borderId="1" xfId="35" applyNumberFormat="1" applyFont="1" applyFill="1" applyBorder="1" applyAlignment="1" applyProtection="1">
      <alignment horizontal="center"/>
      <protection/>
    </xf>
    <xf numFmtId="167" fontId="0" fillId="3" borderId="1" xfId="18" applyNumberFormat="1" applyFont="1" applyFill="1" applyBorder="1" applyAlignment="1" applyProtection="1">
      <alignment/>
      <protection locked="0"/>
    </xf>
    <xf numFmtId="167" fontId="0" fillId="2" borderId="1" xfId="18" applyNumberFormat="1" applyFont="1" applyFill="1" applyBorder="1" applyAlignment="1" applyProtection="1">
      <alignment/>
      <protection/>
    </xf>
    <xf numFmtId="0" fontId="7" fillId="2" borderId="1" xfId="35" applyFont="1" applyFill="1" applyBorder="1" applyAlignment="1" applyProtection="1">
      <alignment textRotation="90"/>
      <protection/>
    </xf>
    <xf numFmtId="49" fontId="7" fillId="2" borderId="1" xfId="35" applyNumberFormat="1" applyFont="1" applyFill="1" applyBorder="1" applyAlignment="1" applyProtection="1">
      <alignment horizontal="center"/>
      <protection/>
    </xf>
    <xf numFmtId="167" fontId="7" fillId="3" borderId="1" xfId="18" applyNumberFormat="1" applyFont="1" applyFill="1" applyBorder="1" applyAlignment="1" applyProtection="1">
      <alignment/>
      <protection locked="0"/>
    </xf>
    <xf numFmtId="167" fontId="7" fillId="2" borderId="1" xfId="18" applyNumberFormat="1" applyFont="1" applyFill="1" applyBorder="1" applyAlignment="1" applyProtection="1">
      <alignment horizontal="center"/>
      <protection/>
    </xf>
    <xf numFmtId="3" fontId="7" fillId="2" borderId="0" xfId="35" applyNumberFormat="1" applyFont="1" applyFill="1" applyBorder="1" applyAlignment="1" applyProtection="1">
      <alignment horizontal="center"/>
      <protection/>
    </xf>
    <xf numFmtId="167" fontId="13" fillId="2" borderId="1" xfId="18" applyNumberFormat="1" applyFont="1" applyFill="1" applyBorder="1" applyAlignment="1" applyProtection="1">
      <alignment/>
      <protection/>
    </xf>
    <xf numFmtId="167" fontId="7" fillId="2" borderId="1" xfId="18" applyNumberFormat="1" applyFont="1" applyFill="1" applyBorder="1" applyAlignment="1" applyProtection="1">
      <alignment horizontal="center" wrapText="1"/>
      <protection/>
    </xf>
    <xf numFmtId="0" fontId="7" fillId="2" borderId="3" xfId="35" applyNumberFormat="1" applyFont="1" applyFill="1" applyBorder="1" applyAlignment="1" applyProtection="1">
      <alignment horizontal="center"/>
      <protection/>
    </xf>
    <xf numFmtId="167" fontId="0" fillId="3" borderId="1" xfId="18" applyNumberFormat="1" applyFont="1" applyFill="1" applyBorder="1" applyAlignment="1" applyProtection="1">
      <alignment horizontal="right"/>
      <protection locked="0"/>
    </xf>
    <xf numFmtId="0" fontId="0" fillId="0" borderId="0" xfId="35" applyFont="1" applyAlignment="1" applyProtection="1">
      <alignment/>
      <protection/>
    </xf>
    <xf numFmtId="0" fontId="7" fillId="2" borderId="2" xfId="35" applyFont="1" applyFill="1" applyBorder="1" applyAlignment="1" applyProtection="1">
      <alignment textRotation="90"/>
      <protection/>
    </xf>
    <xf numFmtId="0" fontId="0" fillId="0" borderId="4" xfId="35" applyFont="1" applyFill="1" applyBorder="1" applyAlignment="1" applyProtection="1">
      <alignment horizontal="center"/>
      <protection/>
    </xf>
    <xf numFmtId="0" fontId="0" fillId="0" borderId="5" xfId="35" applyFont="1" applyFill="1" applyBorder="1" applyAlignment="1" applyProtection="1">
      <alignment horizontal="left"/>
      <protection/>
    </xf>
    <xf numFmtId="0" fontId="0" fillId="0" borderId="0" xfId="35" applyFont="1" applyAlignment="1" applyProtection="1">
      <alignment horizontal="center"/>
      <protection/>
    </xf>
    <xf numFmtId="49" fontId="7" fillId="0" borderId="0" xfId="35" applyNumberFormat="1" applyFont="1" applyAlignment="1" applyProtection="1">
      <alignment horizontal="center"/>
      <protection/>
    </xf>
    <xf numFmtId="168" fontId="0" fillId="3" borderId="1" xfId="40" applyNumberFormat="1" applyFont="1" applyFill="1" applyBorder="1" applyAlignment="1" applyProtection="1">
      <alignment horizontal="center" vertical="center"/>
      <protection locked="0"/>
    </xf>
    <xf numFmtId="0" fontId="0" fillId="2" borderId="0" xfId="35" applyFont="1" applyFill="1" applyBorder="1" applyAlignment="1" applyProtection="1">
      <alignment wrapText="1"/>
      <protection/>
    </xf>
    <xf numFmtId="49" fontId="11" fillId="2" borderId="3" xfId="35" applyNumberFormat="1" applyFont="1" applyFill="1" applyBorder="1" applyAlignment="1" applyProtection="1">
      <alignment horizontal="right"/>
      <protection/>
    </xf>
    <xf numFmtId="0" fontId="7" fillId="2" borderId="1" xfId="35" applyNumberFormat="1" applyFont="1" applyFill="1" applyBorder="1" applyAlignment="1" applyProtection="1">
      <alignment horizontal="center" wrapText="1"/>
      <protection/>
    </xf>
    <xf numFmtId="167" fontId="11" fillId="0" borderId="1" xfId="18" applyNumberFormat="1" applyFont="1" applyFill="1" applyBorder="1" applyAlignment="1" applyProtection="1">
      <alignment horizontal="center" wrapText="1"/>
      <protection/>
    </xf>
    <xf numFmtId="0" fontId="7" fillId="2" borderId="1" xfId="35" applyNumberFormat="1" applyFont="1" applyFill="1" applyBorder="1" applyAlignment="1" applyProtection="1">
      <alignment textRotation="90"/>
      <protection/>
    </xf>
    <xf numFmtId="3" fontId="11" fillId="2" borderId="1" xfId="35" applyNumberFormat="1" applyFont="1" applyFill="1" applyBorder="1" applyAlignment="1" applyProtection="1">
      <alignment horizontal="center" wrapText="1"/>
      <protection/>
    </xf>
    <xf numFmtId="167" fontId="0" fillId="3" borderId="1" xfId="26" applyNumberFormat="1" applyFont="1" applyFill="1" applyBorder="1" applyAlignment="1" applyProtection="1">
      <alignment/>
      <protection locked="0"/>
    </xf>
    <xf numFmtId="167" fontId="7" fillId="3" borderId="1" xfId="26" applyNumberFormat="1" applyFont="1" applyFill="1" applyBorder="1" applyAlignment="1" applyProtection="1">
      <alignment/>
      <protection locked="0"/>
    </xf>
    <xf numFmtId="167" fontId="7" fillId="0" borderId="1" xfId="18" applyNumberFormat="1" applyFont="1" applyFill="1" applyBorder="1" applyAlignment="1" applyProtection="1">
      <alignment/>
      <protection/>
    </xf>
    <xf numFmtId="167" fontId="0" fillId="0" borderId="1" xfId="18" applyNumberFormat="1" applyFont="1" applyFill="1" applyBorder="1" applyAlignment="1" applyProtection="1">
      <alignment/>
      <protection/>
    </xf>
    <xf numFmtId="167" fontId="0" fillId="3" borderId="1" xfId="26" applyNumberFormat="1" applyFont="1" applyFill="1" applyBorder="1" applyAlignment="1" applyProtection="1">
      <alignment horizontal="right"/>
      <protection locked="0"/>
    </xf>
    <xf numFmtId="0" fontId="0" fillId="2" borderId="4" xfId="35" applyFont="1" applyFill="1" applyBorder="1" applyAlignment="1" applyProtection="1">
      <alignment horizontal="center"/>
      <protection/>
    </xf>
    <xf numFmtId="0" fontId="7" fillId="2" borderId="5" xfId="35" applyFont="1" applyFill="1" applyBorder="1" applyAlignment="1" applyProtection="1">
      <alignment horizontal="center"/>
      <protection/>
    </xf>
    <xf numFmtId="0" fontId="0" fillId="2" borderId="6" xfId="35" applyFont="1" applyFill="1" applyBorder="1" applyAlignment="1" applyProtection="1">
      <alignment horizontal="center"/>
      <protection/>
    </xf>
    <xf numFmtId="0" fontId="0" fillId="0" borderId="0" xfId="35" applyFont="1" applyBorder="1" applyAlignment="1" applyProtection="1">
      <alignment/>
      <protection/>
    </xf>
    <xf numFmtId="0" fontId="0" fillId="0" borderId="0" xfId="35" applyFont="1" applyBorder="1" applyAlignment="1" applyProtection="1">
      <alignment horizontal="center"/>
      <protection/>
    </xf>
    <xf numFmtId="0" fontId="0" fillId="0" borderId="0" xfId="35" applyFont="1" applyBorder="1" applyAlignment="1" applyProtection="1">
      <alignment wrapText="1"/>
      <protection/>
    </xf>
    <xf numFmtId="0" fontId="7" fillId="0" borderId="0" xfId="35" applyFont="1" applyBorder="1" applyAlignment="1" applyProtection="1">
      <alignment horizontal="center"/>
      <protection/>
    </xf>
    <xf numFmtId="0" fontId="7" fillId="2" borderId="1" xfId="35" applyFont="1" applyFill="1" applyBorder="1" applyAlignment="1" applyProtection="1">
      <alignment horizontal="center" vertical="center"/>
      <protection/>
    </xf>
    <xf numFmtId="0" fontId="7" fillId="2" borderId="1" xfId="35" applyNumberFormat="1" applyFont="1" applyFill="1" applyBorder="1" applyAlignment="1" applyProtection="1">
      <alignment vertical="center" textRotation="90"/>
      <protection/>
    </xf>
    <xf numFmtId="0" fontId="7" fillId="0" borderId="1" xfId="35" applyFont="1" applyFill="1" applyBorder="1" applyAlignment="1" applyProtection="1">
      <alignment horizontal="center" vertical="center"/>
      <protection/>
    </xf>
    <xf numFmtId="0" fontId="0" fillId="2" borderId="0" xfId="35" applyNumberFormat="1" applyFont="1" applyFill="1" applyAlignment="1" applyProtection="1">
      <alignment/>
      <protection/>
    </xf>
    <xf numFmtId="0" fontId="0" fillId="2" borderId="0" xfId="35" applyNumberFormat="1" applyFont="1" applyFill="1" applyAlignment="1" applyProtection="1">
      <alignment wrapText="1"/>
      <protection/>
    </xf>
    <xf numFmtId="0" fontId="7" fillId="2" borderId="0" xfId="35" applyNumberFormat="1" applyFont="1" applyFill="1" applyAlignment="1" applyProtection="1">
      <alignment horizontal="center"/>
      <protection/>
    </xf>
    <xf numFmtId="2" fontId="7" fillId="0" borderId="0" xfId="35" applyNumberFormat="1" applyFont="1" applyAlignment="1" applyProtection="1">
      <alignment horizontal="center"/>
      <protection/>
    </xf>
    <xf numFmtId="0" fontId="0" fillId="0" borderId="0" xfId="35" applyFont="1" applyFill="1" applyAlignment="1" applyProtection="1">
      <alignment/>
      <protection/>
    </xf>
    <xf numFmtId="2" fontId="7" fillId="0" borderId="1" xfId="35" applyNumberFormat="1" applyFont="1" applyBorder="1" applyAlignment="1" applyProtection="1">
      <alignment horizontal="center"/>
      <protection/>
    </xf>
    <xf numFmtId="0" fontId="7" fillId="0" borderId="0" xfId="35" applyFont="1" applyAlignment="1" applyProtection="1">
      <alignment horizontal="center"/>
      <protection/>
    </xf>
    <xf numFmtId="0" fontId="7" fillId="0" borderId="1" xfId="35" applyFont="1" applyBorder="1" applyAlignment="1" applyProtection="1">
      <alignment textRotation="90"/>
      <protection/>
    </xf>
    <xf numFmtId="49" fontId="7" fillId="0" borderId="1" xfId="35" applyNumberFormat="1" applyFont="1" applyFill="1" applyBorder="1" applyAlignment="1" applyProtection="1">
      <alignment horizontal="center"/>
      <protection/>
    </xf>
    <xf numFmtId="2" fontId="7" fillId="2" borderId="1" xfId="18" applyNumberFormat="1" applyFont="1" applyFill="1" applyBorder="1" applyAlignment="1" applyProtection="1">
      <alignment horizontal="center" wrapText="1"/>
      <protection/>
    </xf>
    <xf numFmtId="0" fontId="7" fillId="0" borderId="1" xfId="35" applyFont="1" applyBorder="1" applyAlignment="1" applyProtection="1">
      <alignment vertical="center" textRotation="90"/>
      <protection/>
    </xf>
    <xf numFmtId="0" fontId="0" fillId="0" borderId="1" xfId="35" applyFont="1" applyBorder="1" applyAlignment="1" applyProtection="1">
      <alignment horizontal="center"/>
      <protection/>
    </xf>
    <xf numFmtId="0" fontId="0" fillId="2" borderId="0" xfId="35" applyFont="1" applyFill="1" applyAlignment="1" applyProtection="1">
      <alignment/>
      <protection/>
    </xf>
    <xf numFmtId="49" fontId="7" fillId="0" borderId="1" xfId="35" applyNumberFormat="1" applyFont="1" applyFill="1" applyBorder="1" applyAlignment="1" applyProtection="1">
      <alignment horizontal="center" wrapText="1"/>
      <protection/>
    </xf>
    <xf numFmtId="167" fontId="7" fillId="0" borderId="1" xfId="18" applyNumberFormat="1" applyFont="1" applyFill="1" applyBorder="1" applyAlignment="1" applyProtection="1">
      <alignment horizontal="center" wrapText="1"/>
      <protection/>
    </xf>
    <xf numFmtId="0" fontId="0" fillId="0" borderId="0" xfId="35" applyNumberFormat="1" applyFont="1" applyFill="1" applyAlignment="1" applyProtection="1">
      <alignment/>
      <protection/>
    </xf>
    <xf numFmtId="0" fontId="0" fillId="2" borderId="0" xfId="40" applyFont="1" applyFill="1" applyAlignment="1" applyProtection="1">
      <alignment horizontal="center"/>
      <protection/>
    </xf>
    <xf numFmtId="0" fontId="0" fillId="2" borderId="0" xfId="40" applyFont="1" applyFill="1" applyAlignment="1" applyProtection="1">
      <alignment wrapText="1"/>
      <protection/>
    </xf>
    <xf numFmtId="49" fontId="7" fillId="2" borderId="0" xfId="40" applyNumberFormat="1" applyFont="1" applyFill="1" applyAlignment="1" applyProtection="1">
      <alignment horizontal="center"/>
      <protection/>
    </xf>
    <xf numFmtId="167" fontId="0" fillId="2" borderId="0" xfId="18" applyNumberFormat="1" applyFont="1" applyFill="1" applyBorder="1" applyAlignment="1" applyProtection="1">
      <alignment horizontal="right"/>
      <protection/>
    </xf>
    <xf numFmtId="0" fontId="0" fillId="2" borderId="0" xfId="40" applyFont="1" applyFill="1" applyAlignment="1" applyProtection="1">
      <alignment/>
      <protection/>
    </xf>
    <xf numFmtId="0" fontId="7" fillId="2" borderId="1" xfId="40" applyFont="1" applyFill="1" applyBorder="1" applyAlignment="1" applyProtection="1">
      <alignment/>
      <protection/>
    </xf>
    <xf numFmtId="1" fontId="7" fillId="0" borderId="1" xfId="18" applyNumberFormat="1" applyFont="1" applyFill="1" applyBorder="1" applyAlignment="1" applyProtection="1">
      <alignment horizontal="center"/>
      <protection/>
    </xf>
    <xf numFmtId="0" fontId="7" fillId="2" borderId="0" xfId="40" applyFont="1" applyFill="1" applyAlignment="1" applyProtection="1">
      <alignment horizontal="center"/>
      <protection/>
    </xf>
    <xf numFmtId="166" fontId="7" fillId="0" borderId="1" xfId="18" applyNumberFormat="1" applyFont="1" applyFill="1" applyBorder="1" applyAlignment="1" applyProtection="1">
      <alignment horizontal="center"/>
      <protection/>
    </xf>
    <xf numFmtId="0" fontId="0" fillId="2" borderId="1" xfId="40" applyFont="1" applyFill="1" applyBorder="1" applyAlignment="1" applyProtection="1">
      <alignment horizontal="center"/>
      <protection/>
    </xf>
    <xf numFmtId="0" fontId="11" fillId="2" borderId="1" xfId="40" applyFont="1" applyFill="1" applyBorder="1" applyAlignment="1" applyProtection="1">
      <alignment horizontal="center"/>
      <protection/>
    </xf>
    <xf numFmtId="0" fontId="11" fillId="2" borderId="1" xfId="40" applyFont="1" applyFill="1" applyBorder="1" applyAlignment="1" applyProtection="1">
      <alignment horizontal="center" wrapText="1"/>
      <protection/>
    </xf>
    <xf numFmtId="49" fontId="7" fillId="2" borderId="1" xfId="40" applyNumberFormat="1" applyFont="1" applyFill="1" applyBorder="1" applyAlignment="1" applyProtection="1">
      <alignment horizontal="center"/>
      <protection/>
    </xf>
    <xf numFmtId="0" fontId="7" fillId="2" borderId="1" xfId="40" applyFont="1" applyFill="1" applyBorder="1" applyAlignment="1" applyProtection="1">
      <alignment horizontal="center"/>
      <protection/>
    </xf>
    <xf numFmtId="0" fontId="7" fillId="2" borderId="1" xfId="40" applyFont="1" applyFill="1" applyBorder="1" applyAlignment="1" applyProtection="1">
      <alignment horizontal="center" wrapText="1"/>
      <protection/>
    </xf>
    <xf numFmtId="0" fontId="0" fillId="2" borderId="0" xfId="40" applyNumberFormat="1" applyFont="1" applyFill="1" applyBorder="1" applyAlignment="1" applyProtection="1">
      <alignment/>
      <protection/>
    </xf>
    <xf numFmtId="0" fontId="0" fillId="2" borderId="1" xfId="40" applyNumberFormat="1" applyFont="1" applyFill="1" applyBorder="1" applyAlignment="1" applyProtection="1">
      <alignment horizontal="left" wrapText="1" indent="1"/>
      <protection/>
    </xf>
    <xf numFmtId="0" fontId="7" fillId="2" borderId="1" xfId="40" applyNumberFormat="1" applyFont="1" applyFill="1" applyBorder="1" applyAlignment="1" applyProtection="1">
      <alignment horizontal="center"/>
      <protection/>
    </xf>
    <xf numFmtId="0" fontId="0" fillId="2" borderId="1" xfId="40" applyFont="1" applyFill="1" applyBorder="1" applyAlignment="1" applyProtection="1">
      <alignment horizontal="left" wrapText="1" indent="1"/>
      <protection/>
    </xf>
    <xf numFmtId="0" fontId="7" fillId="2" borderId="1" xfId="40" applyFont="1" applyFill="1" applyBorder="1" applyAlignment="1" applyProtection="1">
      <alignment vertical="center" textRotation="90" wrapText="1"/>
      <protection/>
    </xf>
    <xf numFmtId="0" fontId="14" fillId="2" borderId="1" xfId="40" applyFont="1" applyFill="1" applyBorder="1" applyAlignment="1" applyProtection="1">
      <alignment horizontal="left" wrapText="1" indent="1"/>
      <protection/>
    </xf>
    <xf numFmtId="0" fontId="0" fillId="2" borderId="0" xfId="40" applyNumberFormat="1" applyFont="1" applyFill="1" applyAlignment="1" applyProtection="1">
      <alignment/>
      <protection/>
    </xf>
    <xf numFmtId="0" fontId="0" fillId="2" borderId="0" xfId="40" applyNumberFormat="1" applyFont="1" applyFill="1" applyAlignment="1" applyProtection="1">
      <alignment horizontal="center"/>
      <protection/>
    </xf>
    <xf numFmtId="0" fontId="7" fillId="2" borderId="0" xfId="40" applyNumberFormat="1" applyFont="1" applyFill="1" applyAlignment="1" applyProtection="1">
      <alignment horizontal="center"/>
      <protection/>
    </xf>
    <xf numFmtId="168" fontId="0" fillId="2" borderId="1" xfId="18" applyNumberFormat="1" applyFont="1" applyFill="1" applyBorder="1" applyAlignment="1" applyProtection="1">
      <alignment horizontal="right"/>
      <protection/>
    </xf>
    <xf numFmtId="0" fontId="0" fillId="0" borderId="0" xfId="40" applyFont="1" applyAlignment="1" applyProtection="1">
      <alignment/>
      <protection/>
    </xf>
    <xf numFmtId="167" fontId="0" fillId="2" borderId="1" xfId="18" applyNumberFormat="1" applyFont="1" applyFill="1" applyBorder="1" applyAlignment="1" applyProtection="1">
      <alignment horizontal="right"/>
      <protection/>
    </xf>
    <xf numFmtId="1" fontId="7" fillId="0" borderId="1" xfId="21" applyNumberFormat="1" applyFont="1" applyFill="1" applyBorder="1" applyAlignment="1" applyProtection="1">
      <alignment horizontal="center"/>
      <protection/>
    </xf>
    <xf numFmtId="1" fontId="7" fillId="0" borderId="1" xfId="35" applyNumberFormat="1" applyFont="1" applyFill="1" applyBorder="1" applyAlignment="1" applyProtection="1">
      <alignment horizontal="center" wrapText="1"/>
      <protection/>
    </xf>
    <xf numFmtId="0" fontId="7" fillId="2" borderId="1" xfId="41" applyFont="1" applyFill="1" applyBorder="1" applyAlignment="1" applyProtection="1">
      <alignment wrapText="1"/>
      <protection/>
    </xf>
    <xf numFmtId="49" fontId="7" fillId="2" borderId="1" xfId="41" applyNumberFormat="1" applyFont="1" applyFill="1" applyBorder="1" applyAlignment="1" applyProtection="1">
      <alignment horizontal="center"/>
      <protection/>
    </xf>
    <xf numFmtId="0" fontId="0" fillId="2" borderId="1" xfId="41" applyFont="1" applyFill="1" applyBorder="1" applyAlignment="1" applyProtection="1">
      <alignment wrapText="1"/>
      <protection/>
    </xf>
    <xf numFmtId="0" fontId="7" fillId="2" borderId="1" xfId="41" applyNumberFormat="1" applyFont="1" applyFill="1" applyBorder="1" applyAlignment="1" applyProtection="1">
      <alignment horizontal="center"/>
      <protection/>
    </xf>
    <xf numFmtId="0" fontId="14" fillId="2" borderId="1" xfId="41" applyFont="1" applyFill="1" applyBorder="1" applyAlignment="1" applyProtection="1">
      <alignment wrapText="1"/>
      <protection/>
    </xf>
    <xf numFmtId="0" fontId="0" fillId="2" borderId="0" xfId="40" applyNumberFormat="1" applyFont="1" applyFill="1" applyAlignment="1" applyProtection="1">
      <alignment wrapText="1"/>
      <protection/>
    </xf>
    <xf numFmtId="0" fontId="0" fillId="2" borderId="0" xfId="35" applyFont="1" applyFill="1" applyAlignment="1" applyProtection="1">
      <alignment horizontal="center"/>
      <protection/>
    </xf>
    <xf numFmtId="0" fontId="11" fillId="2" borderId="1" xfId="35" applyFont="1" applyFill="1" applyBorder="1" applyAlignment="1" applyProtection="1">
      <alignment horizontal="center"/>
      <protection/>
    </xf>
    <xf numFmtId="1" fontId="7" fillId="0" borderId="1" xfId="35" applyNumberFormat="1" applyFont="1" applyFill="1" applyBorder="1" applyAlignment="1" applyProtection="1">
      <alignment horizontal="center"/>
      <protection/>
    </xf>
    <xf numFmtId="0" fontId="0" fillId="2" borderId="0" xfId="35" applyFont="1" applyFill="1" applyAlignment="1" applyProtection="1">
      <alignment horizontal="left"/>
      <protection/>
    </xf>
    <xf numFmtId="0" fontId="7" fillId="2" borderId="1" xfId="35" applyFont="1" applyFill="1" applyBorder="1" applyAlignment="1" applyProtection="1">
      <alignment/>
      <protection/>
    </xf>
    <xf numFmtId="167" fontId="0" fillId="3" borderId="1" xfId="21" applyNumberFormat="1" applyFont="1" applyFill="1" applyBorder="1" applyAlignment="1" applyProtection="1">
      <alignment horizontal="center"/>
      <protection locked="0"/>
    </xf>
    <xf numFmtId="168" fontId="0" fillId="2" borderId="1" xfId="40" applyNumberFormat="1" applyFont="1" applyFill="1" applyBorder="1" applyAlignment="1" applyProtection="1">
      <alignment/>
      <protection/>
    </xf>
    <xf numFmtId="0" fontId="0" fillId="0" borderId="0" xfId="35" applyFont="1" applyFill="1" applyBorder="1" applyAlignment="1" applyProtection="1">
      <alignment/>
      <protection/>
    </xf>
    <xf numFmtId="0" fontId="0" fillId="0" borderId="0" xfId="35" applyFont="1" applyFill="1" applyBorder="1" applyAlignment="1" applyProtection="1">
      <alignment horizontal="center"/>
      <protection/>
    </xf>
    <xf numFmtId="0" fontId="0" fillId="0" borderId="0" xfId="35" applyFont="1" applyFill="1" applyBorder="1" applyAlignment="1" applyProtection="1">
      <alignment horizontal="left" wrapText="1"/>
      <protection/>
    </xf>
    <xf numFmtId="1" fontId="7" fillId="0" borderId="0" xfId="35" applyNumberFormat="1" applyFont="1" applyFill="1" applyBorder="1" applyAlignment="1" applyProtection="1">
      <alignment horizontal="center"/>
      <protection/>
    </xf>
    <xf numFmtId="1" fontId="0" fillId="0" borderId="0" xfId="35" applyNumberFormat="1" applyFont="1" applyFill="1" applyBorder="1" applyAlignment="1" applyProtection="1">
      <alignment horizontal="center"/>
      <protection/>
    </xf>
    <xf numFmtId="0" fontId="7" fillId="0" borderId="1" xfId="35" applyFont="1" applyFill="1" applyBorder="1" applyAlignment="1" applyProtection="1">
      <alignment horizontal="center" textRotation="90" wrapText="1"/>
      <protection/>
    </xf>
    <xf numFmtId="0" fontId="7" fillId="0" borderId="1" xfId="35" applyFont="1" applyFill="1" applyBorder="1" applyAlignment="1" applyProtection="1">
      <alignment horizontal="center" wrapText="1"/>
      <protection/>
    </xf>
    <xf numFmtId="0" fontId="7" fillId="0" borderId="1" xfId="35" applyFont="1" applyFill="1" applyBorder="1" applyAlignment="1" applyProtection="1">
      <alignment horizontal="center" wrapText="1" shrinkToFit="1"/>
      <protection/>
    </xf>
    <xf numFmtId="3" fontId="7" fillId="0" borderId="1" xfId="35" applyNumberFormat="1" applyFont="1" applyFill="1" applyBorder="1" applyAlignment="1" applyProtection="1">
      <alignment horizontal="center" wrapText="1"/>
      <protection/>
    </xf>
    <xf numFmtId="3" fontId="20" fillId="0" borderId="1" xfId="35" applyNumberFormat="1" applyFont="1" applyFill="1" applyBorder="1" applyAlignment="1" applyProtection="1">
      <alignment horizontal="center" wrapText="1"/>
      <protection/>
    </xf>
    <xf numFmtId="0" fontId="0" fillId="2" borderId="0" xfId="35" applyFont="1" applyFill="1" applyBorder="1" applyAlignment="1" applyProtection="1">
      <alignment horizontal="center" wrapText="1"/>
      <protection/>
    </xf>
    <xf numFmtId="0" fontId="0" fillId="0" borderId="0" xfId="35" applyFont="1" applyFill="1" applyBorder="1" applyAlignment="1" applyProtection="1">
      <alignment horizontal="center" wrapText="1"/>
      <protection/>
    </xf>
    <xf numFmtId="0" fontId="0" fillId="0" borderId="1" xfId="35" applyNumberFormat="1" applyFont="1" applyFill="1" applyBorder="1" applyAlignment="1" applyProtection="1">
      <alignment horizontal="center"/>
      <protection/>
    </xf>
    <xf numFmtId="9" fontId="0" fillId="3" borderId="1" xfId="21" applyNumberFormat="1" applyFont="1" applyFill="1" applyBorder="1" applyAlignment="1" applyProtection="1">
      <alignment horizontal="center"/>
      <protection locked="0"/>
    </xf>
    <xf numFmtId="9" fontId="0" fillId="2" borderId="1" xfId="21" applyNumberFormat="1" applyFont="1" applyFill="1" applyBorder="1" applyAlignment="1" applyProtection="1">
      <alignment horizontal="center"/>
      <protection/>
    </xf>
    <xf numFmtId="9" fontId="0" fillId="0" borderId="1" xfId="21" applyNumberFormat="1" applyFont="1" applyFill="1" applyBorder="1" applyAlignment="1" applyProtection="1">
      <alignment horizontal="center"/>
      <protection/>
    </xf>
    <xf numFmtId="9" fontId="0" fillId="0" borderId="1" xfId="21" applyNumberFormat="1" applyFont="1" applyFill="1" applyBorder="1" applyAlignment="1" applyProtection="1">
      <alignment horizontal="center" wrapText="1"/>
      <protection/>
    </xf>
    <xf numFmtId="0" fontId="0" fillId="0" borderId="0" xfId="35" applyFont="1" applyFill="1" applyBorder="1" applyAlignment="1" applyProtection="1">
      <alignment wrapText="1"/>
      <protection/>
    </xf>
    <xf numFmtId="0" fontId="7" fillId="0" borderId="0" xfId="35" applyFont="1" applyFill="1" applyBorder="1" applyAlignment="1" applyProtection="1">
      <alignment/>
      <protection/>
    </xf>
    <xf numFmtId="0" fontId="7" fillId="0" borderId="1" xfId="35" applyFont="1" applyFill="1" applyBorder="1" applyAlignment="1" applyProtection="1">
      <alignment horizontal="left" wrapText="1" shrinkToFit="1"/>
      <protection/>
    </xf>
    <xf numFmtId="1" fontId="7" fillId="0" borderId="1" xfId="21" applyNumberFormat="1" applyFont="1" applyFill="1" applyBorder="1" applyAlignment="1" applyProtection="1">
      <alignment horizontal="center" wrapText="1"/>
      <protection/>
    </xf>
    <xf numFmtId="167" fontId="7" fillId="0" borderId="1" xfId="21" applyNumberFormat="1" applyFont="1" applyFill="1" applyBorder="1" applyAlignment="1" applyProtection="1">
      <alignment horizontal="center" wrapText="1"/>
      <protection/>
    </xf>
    <xf numFmtId="167" fontId="0" fillId="3" borderId="1" xfId="21" applyNumberFormat="1" applyFont="1" applyFill="1" applyBorder="1" applyAlignment="1" applyProtection="1">
      <alignment/>
      <protection locked="0"/>
    </xf>
    <xf numFmtId="1" fontId="7" fillId="2" borderId="1" xfId="21" applyNumberFormat="1" applyFont="1" applyFill="1" applyBorder="1" applyAlignment="1" applyProtection="1">
      <alignment horizontal="center"/>
      <protection/>
    </xf>
    <xf numFmtId="49" fontId="0" fillId="2" borderId="1" xfId="35" applyNumberFormat="1" applyFont="1" applyFill="1" applyBorder="1" applyAlignment="1" applyProtection="1">
      <alignment horizontal="left"/>
      <protection/>
    </xf>
    <xf numFmtId="168" fontId="0" fillId="2" borderId="7" xfId="41" applyNumberFormat="1" applyFont="1" applyFill="1" applyBorder="1" applyAlignment="1" applyProtection="1">
      <alignment/>
      <protection/>
    </xf>
    <xf numFmtId="0" fontId="0" fillId="0" borderId="0" xfId="36" applyFont="1" applyAlignment="1" applyProtection="1">
      <alignment/>
      <protection/>
    </xf>
    <xf numFmtId="0" fontId="0" fillId="2" borderId="0" xfId="36" applyFont="1" applyFill="1" applyBorder="1" applyAlignment="1" applyProtection="1">
      <alignment/>
      <protection/>
    </xf>
    <xf numFmtId="0" fontId="0" fillId="2" borderId="0" xfId="36" applyNumberFormat="1" applyFont="1" applyFill="1" applyBorder="1" applyAlignment="1" applyProtection="1">
      <alignment/>
      <protection/>
    </xf>
    <xf numFmtId="0" fontId="7" fillId="0" borderId="1" xfId="36" applyFont="1" applyBorder="1" applyAlignment="1" applyProtection="1">
      <alignment horizontal="center"/>
      <protection/>
    </xf>
    <xf numFmtId="0" fontId="7" fillId="2" borderId="0" xfId="36" applyFont="1" applyFill="1" applyBorder="1" applyAlignment="1" applyProtection="1">
      <alignment/>
      <protection/>
    </xf>
    <xf numFmtId="1" fontId="0" fillId="2" borderId="0" xfId="36" applyNumberFormat="1" applyFont="1" applyFill="1" applyBorder="1" applyAlignment="1" applyProtection="1">
      <alignment/>
      <protection/>
    </xf>
    <xf numFmtId="0" fontId="7" fillId="2" borderId="0" xfId="36" applyFont="1" applyFill="1" applyAlignment="1" applyProtection="1">
      <alignment horizontal="center"/>
      <protection/>
    </xf>
    <xf numFmtId="166" fontId="7" fillId="3" borderId="1" xfId="36" applyNumberFormat="1" applyFont="1" applyFill="1" applyBorder="1" applyAlignment="1" applyProtection="1">
      <alignment horizontal="center"/>
      <protection locked="0"/>
    </xf>
    <xf numFmtId="0" fontId="0" fillId="0" borderId="1" xfId="36" applyFont="1" applyBorder="1" applyAlignment="1" applyProtection="1">
      <alignment horizontal="center"/>
      <protection/>
    </xf>
    <xf numFmtId="0" fontId="7" fillId="0" borderId="1" xfId="36" applyFont="1" applyFill="1" applyBorder="1" applyAlignment="1" applyProtection="1">
      <alignment horizontal="center"/>
      <protection/>
    </xf>
    <xf numFmtId="0" fontId="7" fillId="0" borderId="1" xfId="36" applyNumberFormat="1" applyFont="1" applyFill="1" applyBorder="1" applyAlignment="1" applyProtection="1">
      <alignment horizontal="center"/>
      <protection/>
    </xf>
    <xf numFmtId="0" fontId="0" fillId="2" borderId="0" xfId="36" applyFont="1" applyFill="1" applyAlignment="1" applyProtection="1">
      <alignment horizontal="center" wrapText="1"/>
      <protection/>
    </xf>
    <xf numFmtId="0" fontId="0" fillId="0" borderId="1" xfId="36" applyFont="1" applyFill="1" applyBorder="1" applyAlignment="1" applyProtection="1">
      <alignment horizontal="center"/>
      <protection/>
    </xf>
    <xf numFmtId="3" fontId="0" fillId="2" borderId="0" xfId="36" applyNumberFormat="1" applyFont="1" applyFill="1" applyBorder="1" applyAlignment="1" applyProtection="1">
      <alignment/>
      <protection/>
    </xf>
    <xf numFmtId="0" fontId="7" fillId="2" borderId="3" xfId="36" applyNumberFormat="1" applyFont="1" applyFill="1" applyBorder="1" applyAlignment="1" applyProtection="1">
      <alignment horizontal="center"/>
      <protection/>
    </xf>
    <xf numFmtId="0" fontId="0" fillId="0" borderId="1" xfId="36" applyNumberFormat="1" applyFont="1" applyFill="1" applyBorder="1" applyAlignment="1" applyProtection="1">
      <alignment horizontal="center"/>
      <protection/>
    </xf>
    <xf numFmtId="167" fontId="0" fillId="0" borderId="1" xfId="18" applyNumberFormat="1" applyFont="1" applyFill="1" applyBorder="1" applyAlignment="1" applyProtection="1">
      <alignment horizontal="center"/>
      <protection/>
    </xf>
    <xf numFmtId="0" fontId="0" fillId="2" borderId="0" xfId="36" applyFont="1" applyFill="1" applyBorder="1" applyAlignment="1" applyProtection="1">
      <alignment horizontal="center"/>
      <protection/>
    </xf>
    <xf numFmtId="3" fontId="0" fillId="2" borderId="0" xfId="36" applyNumberFormat="1" applyFont="1" applyFill="1" applyBorder="1" applyAlignment="1" applyProtection="1">
      <alignment horizontal="center"/>
      <protection/>
    </xf>
    <xf numFmtId="0" fontId="0" fillId="2" borderId="0" xfId="36" applyNumberFormat="1" applyFont="1" applyFill="1" applyBorder="1" applyAlignment="1" applyProtection="1">
      <alignment horizontal="center"/>
      <protection/>
    </xf>
    <xf numFmtId="0" fontId="7" fillId="3" borderId="1" xfId="36" applyFont="1" applyFill="1" applyBorder="1" applyAlignment="1" applyProtection="1">
      <alignment/>
      <protection locked="0"/>
    </xf>
    <xf numFmtId="0" fontId="0" fillId="2" borderId="0" xfId="36" applyFont="1" applyFill="1" applyAlignment="1" applyProtection="1">
      <alignment horizontal="left"/>
      <protection/>
    </xf>
    <xf numFmtId="0" fontId="0" fillId="2" borderId="0" xfId="36" applyFont="1" applyFill="1" applyAlignment="1" applyProtection="1">
      <alignment horizontal="center"/>
      <protection/>
    </xf>
    <xf numFmtId="0" fontId="0" fillId="2" borderId="0" xfId="36" applyFont="1" applyFill="1" applyAlignment="1" applyProtection="1">
      <alignment/>
      <protection/>
    </xf>
    <xf numFmtId="0" fontId="0" fillId="2" borderId="0" xfId="36" applyFont="1" applyFill="1" applyBorder="1" applyAlignment="1" applyProtection="1">
      <alignment horizontal="left"/>
      <protection/>
    </xf>
    <xf numFmtId="10" fontId="0" fillId="2" borderId="0" xfId="36" applyNumberFormat="1" applyFont="1" applyFill="1" applyBorder="1" applyAlignment="1" applyProtection="1">
      <alignment/>
      <protection/>
    </xf>
    <xf numFmtId="0" fontId="0" fillId="2" borderId="0" xfId="36" applyFont="1" applyFill="1" applyBorder="1" applyAlignment="1" applyProtection="1">
      <alignment shrinkToFit="1"/>
      <protection/>
    </xf>
    <xf numFmtId="49" fontId="0" fillId="0" borderId="0" xfId="35" applyNumberFormat="1" applyFont="1" applyFill="1" applyBorder="1" applyAlignment="1" applyProtection="1">
      <alignment horizontal="center"/>
      <protection/>
    </xf>
    <xf numFmtId="0" fontId="7" fillId="0" borderId="0" xfId="35" applyFont="1" applyFill="1" applyBorder="1" applyAlignment="1" applyProtection="1">
      <alignment horizontal="center"/>
      <protection/>
    </xf>
    <xf numFmtId="49" fontId="7" fillId="0" borderId="3" xfId="35" applyNumberFormat="1" applyFont="1" applyFill="1" applyBorder="1" applyAlignment="1" applyProtection="1">
      <alignment horizontal="right"/>
      <protection/>
    </xf>
    <xf numFmtId="49" fontId="22" fillId="0" borderId="1" xfId="23" applyNumberFormat="1" applyFont="1" applyFill="1" applyBorder="1" applyAlignment="1" applyProtection="1">
      <alignment horizontal="center"/>
      <protection/>
    </xf>
    <xf numFmtId="167" fontId="22" fillId="0" borderId="1" xfId="23" applyNumberFormat="1" applyFont="1" applyFill="1" applyBorder="1" applyAlignment="1" applyProtection="1">
      <alignment horizontal="center" wrapText="1"/>
      <protection/>
    </xf>
    <xf numFmtId="167" fontId="22" fillId="0" borderId="1" xfId="23" applyNumberFormat="1" applyFont="1" applyFill="1" applyBorder="1" applyAlignment="1" applyProtection="1">
      <alignment horizontal="center"/>
      <protection/>
    </xf>
    <xf numFmtId="0" fontId="22" fillId="0" borderId="0" xfId="35" applyFont="1" applyFill="1" applyBorder="1" applyAlignment="1" applyProtection="1">
      <alignment horizontal="center"/>
      <protection/>
    </xf>
    <xf numFmtId="49" fontId="0" fillId="0" borderId="1" xfId="23" applyNumberFormat="1" applyFont="1" applyFill="1" applyBorder="1" applyAlignment="1" applyProtection="1">
      <alignment horizontal="center"/>
      <protection/>
    </xf>
    <xf numFmtId="0" fontId="7" fillId="3" borderId="1" xfId="35" applyFont="1" applyFill="1" applyBorder="1" applyAlignment="1" applyProtection="1">
      <alignment/>
      <protection locked="0"/>
    </xf>
    <xf numFmtId="0" fontId="22" fillId="0" borderId="0" xfId="35" applyFont="1" applyFill="1" applyBorder="1" applyAlignment="1" applyProtection="1">
      <alignment/>
      <protection/>
    </xf>
    <xf numFmtId="167" fontId="22" fillId="3" borderId="1" xfId="23" applyNumberFormat="1" applyFont="1" applyFill="1" applyBorder="1" applyAlignment="1" applyProtection="1">
      <alignment horizontal="center" wrapText="1"/>
      <protection locked="0"/>
    </xf>
    <xf numFmtId="9" fontId="22" fillId="0" borderId="1" xfId="23" applyNumberFormat="1" applyFont="1" applyFill="1" applyBorder="1" applyAlignment="1" applyProtection="1">
      <alignment horizontal="center" wrapText="1"/>
      <protection/>
    </xf>
    <xf numFmtId="166" fontId="7" fillId="2" borderId="1" xfId="35" applyNumberFormat="1" applyFont="1" applyFill="1" applyBorder="1" applyAlignment="1" applyProtection="1">
      <alignment horizontal="center"/>
      <protection/>
    </xf>
    <xf numFmtId="0" fontId="0" fillId="0" borderId="0" xfId="35" applyFont="1" applyFill="1" applyBorder="1" applyAlignment="1" applyProtection="1">
      <alignment horizontal="left"/>
      <protection/>
    </xf>
    <xf numFmtId="167" fontId="22" fillId="0" borderId="8" xfId="23" applyNumberFormat="1" applyFont="1" applyFill="1" applyBorder="1" applyAlignment="1" applyProtection="1">
      <alignment horizontal="center" wrapText="1"/>
      <protection/>
    </xf>
    <xf numFmtId="0" fontId="22" fillId="0" borderId="1" xfId="35" applyFont="1" applyFill="1" applyBorder="1" applyAlignment="1" applyProtection="1">
      <alignment horizontal="center" wrapText="1"/>
      <protection/>
    </xf>
    <xf numFmtId="49" fontId="0" fillId="2" borderId="1" xfId="35" applyNumberFormat="1" applyFont="1" applyFill="1" applyBorder="1" applyAlignment="1" applyProtection="1">
      <alignment horizontal="left" indent="1"/>
      <protection/>
    </xf>
    <xf numFmtId="0" fontId="0" fillId="0" borderId="1" xfId="35" applyFont="1" applyFill="1" applyBorder="1" applyAlignment="1" applyProtection="1">
      <alignment wrapText="1"/>
      <protection/>
    </xf>
    <xf numFmtId="0" fontId="22" fillId="0" borderId="8" xfId="35" applyFont="1" applyFill="1" applyBorder="1" applyAlignment="1" applyProtection="1">
      <alignment horizontal="center"/>
      <protection/>
    </xf>
    <xf numFmtId="168" fontId="0" fillId="2" borderId="1" xfId="36" applyNumberFormat="1" applyFont="1" applyFill="1" applyBorder="1" applyAlignment="1" applyProtection="1">
      <alignment horizontal="center"/>
      <protection/>
    </xf>
    <xf numFmtId="0" fontId="7" fillId="0" borderId="8" xfId="35" applyFont="1" applyFill="1" applyBorder="1" applyAlignment="1" applyProtection="1">
      <alignment horizontal="center" wrapText="1"/>
      <protection/>
    </xf>
    <xf numFmtId="0" fontId="7" fillId="0" borderId="1" xfId="35" applyFont="1" applyFill="1" applyBorder="1" applyAlignment="1" applyProtection="1">
      <alignment textRotation="90"/>
      <protection/>
    </xf>
    <xf numFmtId="49" fontId="0" fillId="0" borderId="1" xfId="35" applyNumberFormat="1" applyFont="1" applyFill="1" applyBorder="1" applyAlignment="1" applyProtection="1">
      <alignment horizontal="center"/>
      <protection/>
    </xf>
    <xf numFmtId="49" fontId="0" fillId="0" borderId="2" xfId="23" applyNumberFormat="1" applyFont="1" applyFill="1" applyBorder="1" applyAlignment="1" applyProtection="1">
      <alignment horizontal="center"/>
      <protection/>
    </xf>
    <xf numFmtId="0" fontId="7" fillId="3" borderId="2" xfId="35" applyFont="1" applyFill="1" applyBorder="1" applyAlignment="1" applyProtection="1">
      <alignment/>
      <protection locked="0"/>
    </xf>
    <xf numFmtId="0" fontId="0" fillId="0" borderId="8" xfId="35" applyFont="1" applyFill="1" applyBorder="1" applyAlignment="1" applyProtection="1">
      <alignment/>
      <protection/>
    </xf>
    <xf numFmtId="49" fontId="0" fillId="0" borderId="9" xfId="35" applyNumberFormat="1" applyFont="1" applyFill="1" applyBorder="1" applyAlignment="1" applyProtection="1">
      <alignment horizontal="center"/>
      <protection/>
    </xf>
    <xf numFmtId="0" fontId="0" fillId="0" borderId="9" xfId="35" applyFont="1" applyFill="1" applyBorder="1" applyAlignment="1" applyProtection="1">
      <alignment wrapText="1"/>
      <protection/>
    </xf>
    <xf numFmtId="0" fontId="0" fillId="0" borderId="9" xfId="35" applyFont="1" applyFill="1" applyBorder="1" applyAlignment="1" applyProtection="1">
      <alignment/>
      <protection/>
    </xf>
    <xf numFmtId="0" fontId="7" fillId="0" borderId="3" xfId="35" applyFont="1" applyBorder="1" applyAlignment="1" applyProtection="1">
      <alignment horizontal="center"/>
      <protection/>
    </xf>
    <xf numFmtId="0" fontId="7" fillId="0" borderId="1" xfId="40" applyNumberFormat="1" applyFont="1" applyFill="1" applyBorder="1" applyAlignment="1" applyProtection="1">
      <alignment wrapText="1"/>
      <protection/>
    </xf>
    <xf numFmtId="0" fontId="7" fillId="0" borderId="1" xfId="40" applyFont="1" applyFill="1" applyBorder="1" applyAlignment="1" applyProtection="1">
      <alignment horizontal="left" wrapText="1"/>
      <protection/>
    </xf>
    <xf numFmtId="0" fontId="0" fillId="0" borderId="1" xfId="40" applyFont="1" applyFill="1" applyBorder="1" applyAlignment="1" applyProtection="1">
      <alignment wrapText="1"/>
      <protection/>
    </xf>
    <xf numFmtId="0" fontId="7" fillId="0" borderId="1" xfId="35" applyFont="1" applyFill="1" applyBorder="1" applyAlignment="1" applyProtection="1">
      <alignment/>
      <protection/>
    </xf>
    <xf numFmtId="0" fontId="7" fillId="0" borderId="1" xfId="35" applyFont="1" applyFill="1" applyBorder="1" applyAlignment="1" applyProtection="1">
      <alignment wrapText="1"/>
      <protection/>
    </xf>
    <xf numFmtId="0" fontId="8" fillId="2" borderId="1" xfId="35" applyFont="1" applyFill="1" applyBorder="1" applyAlignment="1" applyProtection="1">
      <alignment horizontal="center"/>
      <protection/>
    </xf>
    <xf numFmtId="0" fontId="10" fillId="4" borderId="0" xfId="35" applyFont="1" applyFill="1" applyBorder="1" applyAlignment="1" applyProtection="1">
      <alignment/>
      <protection/>
    </xf>
    <xf numFmtId="0" fontId="7" fillId="4" borderId="0" xfId="35" applyFont="1" applyFill="1" applyBorder="1" applyAlignment="1" applyProtection="1">
      <alignment/>
      <protection/>
    </xf>
    <xf numFmtId="0" fontId="0" fillId="4" borderId="0" xfId="35" applyNumberFormat="1" applyFont="1" applyFill="1" applyBorder="1" applyAlignment="1" applyProtection="1">
      <alignment/>
      <protection/>
    </xf>
    <xf numFmtId="0" fontId="15" fillId="4" borderId="0" xfId="35" applyNumberFormat="1" applyFont="1" applyFill="1" applyBorder="1" applyAlignment="1" applyProtection="1">
      <alignment/>
      <protection/>
    </xf>
    <xf numFmtId="0" fontId="15" fillId="4" borderId="0" xfId="35" applyFont="1" applyFill="1" applyBorder="1" applyAlignment="1" applyProtection="1">
      <alignment/>
      <protection/>
    </xf>
    <xf numFmtId="1" fontId="15" fillId="4" borderId="0" xfId="35" applyNumberFormat="1" applyFont="1" applyFill="1" applyBorder="1" applyAlignment="1" applyProtection="1">
      <alignment/>
      <protection/>
    </xf>
    <xf numFmtId="0" fontId="10" fillId="4" borderId="0" xfId="35" applyFont="1" applyFill="1" applyAlignment="1" applyProtection="1">
      <alignment horizontal="center"/>
      <protection/>
    </xf>
    <xf numFmtId="0" fontId="16" fillId="4" borderId="0" xfId="35" applyFont="1" applyFill="1" applyAlignment="1" applyProtection="1">
      <alignment horizontal="center"/>
      <protection/>
    </xf>
    <xf numFmtId="0" fontId="7" fillId="4" borderId="0" xfId="35" applyFont="1" applyFill="1" applyAlignment="1" applyProtection="1">
      <alignment horizontal="center"/>
      <protection/>
    </xf>
    <xf numFmtId="0" fontId="10" fillId="4" borderId="0" xfId="35" applyFont="1" applyFill="1" applyAlignment="1" applyProtection="1">
      <alignment/>
      <protection/>
    </xf>
    <xf numFmtId="0" fontId="16" fillId="4" borderId="0" xfId="35" applyFont="1" applyFill="1" applyAlignment="1" applyProtection="1">
      <alignment/>
      <protection/>
    </xf>
    <xf numFmtId="0" fontId="12" fillId="4" borderId="0" xfId="35" applyFont="1" applyFill="1" applyAlignment="1" applyProtection="1">
      <alignment horizontal="center"/>
      <protection/>
    </xf>
    <xf numFmtId="0" fontId="12" fillId="4" borderId="0" xfId="35" applyFont="1" applyFill="1" applyAlignment="1" applyProtection="1">
      <alignment horizontal="center" wrapText="1"/>
      <protection/>
    </xf>
    <xf numFmtId="0" fontId="15" fillId="4" borderId="0" xfId="35" applyFont="1" applyFill="1" applyAlignment="1" applyProtection="1">
      <alignment horizontal="center"/>
      <protection/>
    </xf>
    <xf numFmtId="0" fontId="15" fillId="4" borderId="0" xfId="35" applyFont="1" applyFill="1" applyAlignment="1" applyProtection="1">
      <alignment horizontal="center" wrapText="1"/>
      <protection/>
    </xf>
    <xf numFmtId="0" fontId="0" fillId="4" borderId="0" xfId="35" applyFont="1" applyFill="1" applyAlignment="1" applyProtection="1">
      <alignment horizontal="center" wrapText="1"/>
      <protection/>
    </xf>
    <xf numFmtId="0" fontId="12" fillId="4" borderId="0" xfId="35" applyFont="1" applyFill="1" applyBorder="1" applyAlignment="1" applyProtection="1">
      <alignment/>
      <protection/>
    </xf>
    <xf numFmtId="0" fontId="0" fillId="4" borderId="0" xfId="35" applyFont="1" applyFill="1" applyBorder="1" applyAlignment="1" applyProtection="1">
      <alignment/>
      <protection/>
    </xf>
    <xf numFmtId="3" fontId="0" fillId="4" borderId="0" xfId="35" applyNumberFormat="1" applyFont="1" applyFill="1" applyBorder="1" applyAlignment="1" applyProtection="1">
      <alignment/>
      <protection/>
    </xf>
    <xf numFmtId="0" fontId="12" fillId="4" borderId="0" xfId="35" applyFont="1" applyFill="1" applyBorder="1" applyAlignment="1" applyProtection="1">
      <alignment horizontal="center" wrapText="1"/>
      <protection/>
    </xf>
    <xf numFmtId="167" fontId="12" fillId="4" borderId="0" xfId="35" applyNumberFormat="1" applyFont="1" applyFill="1" applyBorder="1" applyAlignment="1" applyProtection="1">
      <alignment horizontal="left"/>
      <protection/>
    </xf>
    <xf numFmtId="0" fontId="12" fillId="4" borderId="0" xfId="35" applyFont="1" applyFill="1" applyBorder="1" applyAlignment="1" applyProtection="1">
      <alignment horizontal="left"/>
      <protection/>
    </xf>
    <xf numFmtId="0" fontId="0" fillId="4" borderId="0" xfId="35" applyFont="1" applyFill="1" applyBorder="1" applyAlignment="1" applyProtection="1">
      <alignment horizontal="left"/>
      <protection/>
    </xf>
    <xf numFmtId="0" fontId="0" fillId="4" borderId="0" xfId="35" applyNumberFormat="1" applyFont="1" applyFill="1" applyBorder="1" applyAlignment="1" applyProtection="1">
      <alignment horizontal="left"/>
      <protection/>
    </xf>
    <xf numFmtId="0" fontId="12" fillId="4" borderId="0" xfId="35" applyNumberFormat="1" applyFont="1" applyFill="1" applyBorder="1" applyAlignment="1" applyProtection="1">
      <alignment/>
      <protection/>
    </xf>
    <xf numFmtId="0" fontId="12" fillId="4" borderId="0" xfId="35" applyFont="1" applyFill="1" applyBorder="1" applyAlignment="1" applyProtection="1">
      <alignment horizontal="center"/>
      <protection/>
    </xf>
    <xf numFmtId="0" fontId="12" fillId="4" borderId="0" xfId="35" applyFont="1" applyFill="1" applyBorder="1" applyAlignment="1" applyProtection="1">
      <alignment horizontal="center" shrinkToFit="1"/>
      <protection/>
    </xf>
    <xf numFmtId="1" fontId="12" fillId="4" borderId="0" xfId="35" applyNumberFormat="1" applyFont="1" applyFill="1" applyBorder="1" applyAlignment="1" applyProtection="1">
      <alignment horizontal="center"/>
      <protection/>
    </xf>
    <xf numFmtId="167" fontId="15" fillId="4" borderId="0" xfId="35" applyNumberFormat="1" applyFont="1" applyFill="1" applyBorder="1" applyAlignment="1" applyProtection="1">
      <alignment/>
      <protection/>
    </xf>
    <xf numFmtId="0" fontId="12" fillId="5" borderId="0" xfId="35" applyFont="1" applyFill="1" applyAlignment="1" applyProtection="1">
      <alignment/>
      <protection/>
    </xf>
    <xf numFmtId="0" fontId="0" fillId="5" borderId="0" xfId="35" applyFont="1" applyFill="1" applyAlignment="1" applyProtection="1">
      <alignment/>
      <protection/>
    </xf>
    <xf numFmtId="0" fontId="18" fillId="4" borderId="0" xfId="35" applyFont="1" applyFill="1" applyBorder="1" applyAlignment="1" applyProtection="1">
      <alignment/>
      <protection/>
    </xf>
    <xf numFmtId="0" fontId="18" fillId="4" borderId="0" xfId="35" applyNumberFormat="1" applyFont="1" applyFill="1" applyBorder="1" applyAlignment="1" applyProtection="1">
      <alignment/>
      <protection/>
    </xf>
    <xf numFmtId="0" fontId="17" fillId="4" borderId="0" xfId="35" applyFont="1" applyFill="1" applyBorder="1" applyAlignment="1" applyProtection="1">
      <alignment/>
      <protection/>
    </xf>
    <xf numFmtId="0" fontId="17" fillId="4" borderId="0" xfId="35" applyNumberFormat="1" applyFont="1" applyFill="1" applyBorder="1" applyAlignment="1" applyProtection="1">
      <alignment/>
      <protection/>
    </xf>
    <xf numFmtId="0" fontId="0" fillId="2" borderId="1" xfId="35" applyFont="1" applyFill="1" applyBorder="1" applyAlignment="1" applyProtection="1">
      <alignment horizontal="center"/>
      <protection/>
    </xf>
    <xf numFmtId="1" fontId="7" fillId="2" borderId="1" xfId="35" applyNumberFormat="1" applyFont="1" applyFill="1" applyBorder="1" applyAlignment="1" applyProtection="1">
      <alignment horizontal="center"/>
      <protection/>
    </xf>
    <xf numFmtId="0" fontId="4" fillId="0" borderId="10" xfId="0" applyFont="1" applyBorder="1" applyAlignment="1" applyProtection="1">
      <alignment horizontal="center" wrapText="1"/>
      <protection/>
    </xf>
    <xf numFmtId="0" fontId="4" fillId="0" borderId="11" xfId="0" applyFont="1" applyBorder="1" applyAlignment="1" applyProtection="1">
      <alignment horizontal="center" wrapText="1"/>
      <protection/>
    </xf>
    <xf numFmtId="0" fontId="6" fillId="0" borderId="12" xfId="0" applyFont="1" applyBorder="1"/>
    <xf numFmtId="0" fontId="5" fillId="0" borderId="13" xfId="0" applyFont="1" applyBorder="1" applyAlignment="1" applyProtection="1">
      <alignment horizontal="left" wrapText="1" indent="1"/>
      <protection/>
    </xf>
    <xf numFmtId="0" fontId="63" fillId="0" borderId="12" xfId="0" applyFont="1" applyBorder="1" applyAlignment="1">
      <alignment horizontal="left" vertical="center" indent="1"/>
    </xf>
    <xf numFmtId="0" fontId="6" fillId="0" borderId="12" xfId="0" applyFont="1" applyBorder="1" applyAlignment="1">
      <alignment horizontal="left" vertical="center" indent="1"/>
    </xf>
    <xf numFmtId="0" fontId="5" fillId="0" borderId="13" xfId="0" applyFont="1" applyBorder="1" applyAlignment="1" applyProtection="1">
      <alignment horizontal="left" wrapText="1"/>
      <protection/>
    </xf>
    <xf numFmtId="0" fontId="5" fillId="0" borderId="14" xfId="0" applyFont="1" applyBorder="1" applyAlignment="1" applyProtection="1">
      <alignment horizontal="left" wrapText="1" indent="1"/>
      <protection/>
    </xf>
    <xf numFmtId="0" fontId="5" fillId="0" borderId="11" xfId="0" applyFont="1" applyBorder="1" applyAlignment="1" applyProtection="1">
      <alignment horizontal="justify" wrapText="1"/>
      <protection/>
    </xf>
    <xf numFmtId="0" fontId="5" fillId="0" borderId="15" xfId="0" applyFont="1" applyBorder="1" applyAlignment="1" applyProtection="1">
      <alignment horizontal="justify" wrapText="1"/>
      <protection/>
    </xf>
    <xf numFmtId="0" fontId="5" fillId="0" borderId="12" xfId="0" applyFont="1" applyBorder="1" applyAlignment="1" applyProtection="1">
      <alignment horizontal="left" wrapText="1"/>
      <protection/>
    </xf>
    <xf numFmtId="0" fontId="5" fillId="0" borderId="15" xfId="0" applyFont="1" applyBorder="1" applyAlignment="1" applyProtection="1">
      <alignment horizontal="left" wrapText="1"/>
      <protection/>
    </xf>
    <xf numFmtId="0" fontId="5" fillId="0" borderId="11" xfId="0" applyFont="1" applyBorder="1" applyAlignment="1" applyProtection="1">
      <alignment wrapText="1"/>
      <protection/>
    </xf>
    <xf numFmtId="0" fontId="5" fillId="0" borderId="10" xfId="0" applyFont="1" applyBorder="1" applyAlignment="1" applyProtection="1">
      <alignment horizontal="center" wrapText="1"/>
      <protection/>
    </xf>
    <xf numFmtId="0" fontId="5" fillId="0" borderId="14" xfId="0" applyFont="1" applyBorder="1" applyAlignment="1" applyProtection="1">
      <alignment horizontal="left" wrapText="1"/>
      <protection/>
    </xf>
    <xf numFmtId="0" fontId="5" fillId="0" borderId="11" xfId="0" applyFont="1" applyBorder="1" applyAlignment="1" applyProtection="1">
      <alignment horizontal="left" wrapText="1"/>
      <protection/>
    </xf>
    <xf numFmtId="0" fontId="6" fillId="0" borderId="10" xfId="35" applyFont="1" applyFill="1" applyBorder="1" applyAlignment="1" applyProtection="1">
      <alignment horizontal="center" wrapText="1"/>
      <protection/>
    </xf>
    <xf numFmtId="0" fontId="5" fillId="0" borderId="11" xfId="0" applyFont="1" applyBorder="1" applyAlignment="1" applyProtection="1">
      <alignment horizontal="left" vertical="top" wrapText="1"/>
      <protection/>
    </xf>
    <xf numFmtId="0" fontId="6" fillId="0" borderId="11" xfId="35" applyFont="1" applyFill="1" applyBorder="1" applyAlignment="1" applyProtection="1">
      <alignment horizontal="left" wrapText="1"/>
      <protection/>
    </xf>
    <xf numFmtId="0" fontId="6" fillId="0" borderId="16" xfId="35" applyFont="1" applyFill="1" applyBorder="1" applyAlignment="1" applyProtection="1">
      <alignment horizontal="center" wrapText="1"/>
      <protection/>
    </xf>
    <xf numFmtId="0" fontId="6" fillId="0" borderId="17" xfId="35" applyFont="1" applyFill="1" applyBorder="1" applyAlignment="1" applyProtection="1">
      <alignment horizontal="center" wrapText="1"/>
      <protection/>
    </xf>
    <xf numFmtId="0" fontId="6" fillId="0" borderId="18" xfId="35" applyFont="1" applyFill="1" applyBorder="1" applyAlignment="1" applyProtection="1">
      <alignment horizontal="left" wrapText="1"/>
      <protection/>
    </xf>
    <xf numFmtId="0" fontId="7" fillId="2" borderId="1" xfId="35" applyNumberFormat="1" applyFont="1" applyFill="1" applyBorder="1" applyAlignment="1" applyProtection="1">
      <alignment horizontal="center" vertical="center" textRotation="90"/>
      <protection/>
    </xf>
    <xf numFmtId="0" fontId="7" fillId="2" borderId="1" xfId="40" applyFont="1" applyFill="1" applyBorder="1" applyAlignment="1" applyProtection="1">
      <alignment horizontal="center" vertical="center" textRotation="90" wrapText="1"/>
      <protection/>
    </xf>
    <xf numFmtId="0" fontId="7" fillId="0" borderId="1" xfId="35" applyNumberFormat="1" applyFont="1" applyFill="1" applyBorder="1" applyAlignment="1" applyProtection="1">
      <alignment horizontal="center"/>
      <protection/>
    </xf>
    <xf numFmtId="0" fontId="7" fillId="0" borderId="1" xfId="23" applyNumberFormat="1" applyFont="1" applyFill="1" applyBorder="1" applyAlignment="1" applyProtection="1">
      <alignment horizontal="center"/>
      <protection/>
    </xf>
    <xf numFmtId="0" fontId="0" fillId="2" borderId="1" xfId="40" applyNumberFormat="1" applyFont="1" applyFill="1" applyBorder="1" applyAlignment="1" applyProtection="1">
      <alignment horizontal="center"/>
      <protection/>
    </xf>
    <xf numFmtId="0" fontId="6" fillId="2" borderId="11" xfId="0" applyFont="1" applyFill="1" applyBorder="1" applyAlignment="1" applyProtection="1">
      <alignment horizontal="justify" wrapText="1"/>
      <protection/>
    </xf>
    <xf numFmtId="0" fontId="7" fillId="4" borderId="0" xfId="35" applyFont="1" applyFill="1" applyBorder="1" applyAlignment="1" applyProtection="1">
      <alignment/>
      <protection/>
    </xf>
    <xf numFmtId="49" fontId="11" fillId="2" borderId="6" xfId="35" applyNumberFormat="1" applyFont="1" applyFill="1" applyBorder="1" applyAlignment="1" applyProtection="1">
      <alignment horizontal="right"/>
      <protection/>
    </xf>
    <xf numFmtId="0" fontId="7" fillId="2" borderId="7" xfId="40" applyFont="1" applyFill="1" applyBorder="1" applyAlignment="1" applyProtection="1">
      <alignment/>
      <protection/>
    </xf>
    <xf numFmtId="167" fontId="7" fillId="2" borderId="7" xfId="18" applyNumberFormat="1" applyFont="1" applyFill="1" applyBorder="1" applyAlignment="1" applyProtection="1">
      <alignment horizontal="center"/>
      <protection/>
    </xf>
    <xf numFmtId="1" fontId="7" fillId="2" borderId="7" xfId="18" applyNumberFormat="1" applyFont="1" applyFill="1" applyBorder="1" applyAlignment="1" applyProtection="1">
      <alignment horizontal="center" vertical="center"/>
      <protection/>
    </xf>
    <xf numFmtId="0" fontId="25" fillId="0" borderId="0" xfId="38" applyFont="1" applyFill="1" applyProtection="1">
      <alignment/>
      <protection hidden="1" locked="0"/>
    </xf>
    <xf numFmtId="0" fontId="26" fillId="0" borderId="0" xfId="38" applyFont="1" applyFill="1" applyAlignment="1" applyProtection="1">
      <alignment/>
      <protection hidden="1" locked="0"/>
    </xf>
    <xf numFmtId="0" fontId="25" fillId="0" borderId="0" xfId="38" applyFont="1" applyProtection="1">
      <alignment/>
      <protection hidden="1" locked="0"/>
    </xf>
    <xf numFmtId="0" fontId="25" fillId="0" borderId="0" xfId="38" applyFont="1" applyFill="1" applyBorder="1" applyAlignment="1" applyProtection="1">
      <alignment/>
      <protection hidden="1" locked="0"/>
    </xf>
    <xf numFmtId="0" fontId="27" fillId="0" borderId="0" xfId="38" applyFont="1" applyFill="1" applyBorder="1" applyAlignment="1" applyProtection="1">
      <alignment vertical="center"/>
      <protection hidden="1" locked="0"/>
    </xf>
    <xf numFmtId="0" fontId="28" fillId="0" borderId="0" xfId="38" applyFont="1" applyProtection="1">
      <alignment/>
      <protection hidden="1" locked="0"/>
    </xf>
    <xf numFmtId="0" fontId="28" fillId="0" borderId="0" xfId="38" applyFont="1" applyFill="1" applyBorder="1" applyAlignment="1" applyProtection="1">
      <alignment/>
      <protection hidden="1" locked="0"/>
    </xf>
    <xf numFmtId="0" fontId="30" fillId="0" borderId="0" xfId="38" applyFont="1" applyFill="1" applyBorder="1" applyAlignment="1" applyProtection="1">
      <alignment/>
      <protection hidden="1" locked="0"/>
    </xf>
    <xf numFmtId="0" fontId="28" fillId="0" borderId="0" xfId="38" applyFont="1" applyFill="1" applyBorder="1" applyProtection="1">
      <alignment/>
      <protection hidden="1" locked="0"/>
    </xf>
    <xf numFmtId="0" fontId="30" fillId="0" borderId="0" xfId="38" applyFont="1" applyFill="1" applyBorder="1" applyAlignment="1" applyProtection="1">
      <alignment shrinkToFit="1"/>
      <protection hidden="1" locked="0"/>
    </xf>
    <xf numFmtId="0" fontId="33" fillId="0" borderId="0" xfId="38" applyFont="1">
      <alignment/>
      <protection/>
    </xf>
    <xf numFmtId="0" fontId="33" fillId="0" borderId="0" xfId="38" applyFont="1" applyAlignment="1">
      <alignment horizontal="center"/>
      <protection/>
    </xf>
    <xf numFmtId="0" fontId="34" fillId="0" borderId="0" xfId="38" applyFont="1" applyAlignment="1">
      <alignment horizontal="center"/>
      <protection/>
    </xf>
    <xf numFmtId="0" fontId="35" fillId="0" borderId="0" xfId="38" applyFont="1" applyAlignment="1">
      <alignment horizontal="center"/>
      <protection/>
    </xf>
    <xf numFmtId="0" fontId="33" fillId="0" borderId="19" xfId="38" applyFont="1" applyBorder="1" applyAlignment="1">
      <alignment horizontal="center"/>
      <protection/>
    </xf>
    <xf numFmtId="0" fontId="36" fillId="0" borderId="19" xfId="38" applyFont="1" applyBorder="1" applyAlignment="1">
      <alignment/>
      <protection/>
    </xf>
    <xf numFmtId="171" fontId="33" fillId="0" borderId="19" xfId="28" applyNumberFormat="1" applyFont="1" applyBorder="1" applyAlignment="1">
      <alignment horizontal="center"/>
    </xf>
    <xf numFmtId="171" fontId="33" fillId="6" borderId="19" xfId="28" applyNumberFormat="1" applyFont="1" applyFill="1" applyBorder="1" applyAlignment="1">
      <alignment horizontal="center"/>
    </xf>
    <xf numFmtId="0" fontId="37" fillId="0" borderId="19" xfId="38" applyFont="1" applyBorder="1" applyAlignment="1">
      <alignment/>
      <protection/>
    </xf>
    <xf numFmtId="10" fontId="33" fillId="0" borderId="0" xfId="38" applyNumberFormat="1" applyFont="1">
      <alignment/>
      <protection/>
    </xf>
    <xf numFmtId="0" fontId="38" fillId="0" borderId="0" xfId="38" applyFont="1" applyAlignment="1">
      <alignment horizontal="center"/>
      <protection/>
    </xf>
    <xf numFmtId="0" fontId="36" fillId="0" borderId="20" xfId="38" applyFont="1" applyBorder="1" applyAlignment="1">
      <alignment horizontal="center"/>
      <protection/>
    </xf>
    <xf numFmtId="0" fontId="36" fillId="0" borderId="21" xfId="38" applyFont="1" applyBorder="1">
      <alignment/>
      <protection/>
    </xf>
    <xf numFmtId="0" fontId="36" fillId="0" borderId="22" xfId="38" applyFont="1" applyBorder="1" applyAlignment="1">
      <alignment horizontal="center"/>
      <protection/>
    </xf>
    <xf numFmtId="0" fontId="33" fillId="0" borderId="23" xfId="38" applyFont="1" applyBorder="1" applyAlignment="1">
      <alignment horizontal="center"/>
      <protection/>
    </xf>
    <xf numFmtId="0" fontId="40" fillId="5" borderId="19" xfId="42" applyFont="1" applyFill="1" applyBorder="1" applyAlignment="1" applyProtection="1">
      <alignment horizontal="left" wrapText="1" indent="1"/>
      <protection/>
    </xf>
    <xf numFmtId="0" fontId="33" fillId="0" borderId="24" xfId="38" applyFont="1" applyBorder="1" applyAlignment="1">
      <alignment horizontal="center"/>
      <protection/>
    </xf>
    <xf numFmtId="0" fontId="40" fillId="5" borderId="25" xfId="42" applyFont="1" applyFill="1" applyBorder="1" applyAlignment="1" applyProtection="1">
      <alignment horizontal="left" wrapText="1" indent="1"/>
      <protection/>
    </xf>
    <xf numFmtId="0" fontId="33" fillId="0" borderId="26" xfId="38" applyFont="1" applyBorder="1" applyAlignment="1">
      <alignment horizontal="center"/>
      <protection/>
    </xf>
    <xf numFmtId="0" fontId="36" fillId="0" borderId="27" xfId="38" applyFont="1" applyBorder="1">
      <alignment/>
      <protection/>
    </xf>
    <xf numFmtId="0" fontId="33" fillId="0" borderId="28" xfId="38" applyFont="1" applyBorder="1" applyAlignment="1">
      <alignment horizontal="center"/>
      <protection/>
    </xf>
    <xf numFmtId="0" fontId="41" fillId="5" borderId="19" xfId="42" applyFont="1" applyFill="1" applyBorder="1" applyAlignment="1" applyProtection="1">
      <alignment horizontal="left" wrapText="1" indent="1"/>
      <protection/>
    </xf>
    <xf numFmtId="0" fontId="33" fillId="0" borderId="29" xfId="38" applyFont="1" applyBorder="1" applyAlignment="1">
      <alignment horizontal="center"/>
      <protection/>
    </xf>
    <xf numFmtId="0" fontId="36" fillId="0" borderId="30" xfId="38" applyFont="1" applyBorder="1">
      <alignment/>
      <protection/>
    </xf>
    <xf numFmtId="0" fontId="33" fillId="0" borderId="31" xfId="38" applyFont="1" applyBorder="1">
      <alignment/>
      <protection/>
    </xf>
    <xf numFmtId="0" fontId="33" fillId="0" borderId="32" xfId="38" applyFont="1" applyBorder="1" applyAlignment="1">
      <alignment horizontal="center"/>
      <protection/>
    </xf>
    <xf numFmtId="0" fontId="33" fillId="0" borderId="32" xfId="38" applyFont="1" applyBorder="1">
      <alignment/>
      <protection/>
    </xf>
    <xf numFmtId="0" fontId="33" fillId="0" borderId="33" xfId="38" applyFont="1" applyBorder="1" applyAlignment="1">
      <alignment horizontal="center"/>
      <protection/>
    </xf>
    <xf numFmtId="0" fontId="33" fillId="6" borderId="0" xfId="38" applyFont="1" applyFill="1">
      <alignment/>
      <protection/>
    </xf>
    <xf numFmtId="169" fontId="42" fillId="0" borderId="0" xfId="28" applyNumberFormat="1" applyFont="1"/>
    <xf numFmtId="169" fontId="42" fillId="0" borderId="0" xfId="28" applyNumberFormat="1" applyFont="1" applyAlignment="1">
      <alignment horizontal="center"/>
    </xf>
    <xf numFmtId="9" fontId="33" fillId="0" borderId="0" xfId="53" applyFont="1"/>
    <xf numFmtId="169" fontId="33" fillId="0" borderId="0" xfId="28" applyNumberFormat="1" applyFont="1" applyAlignment="1">
      <alignment horizontal="center"/>
    </xf>
    <xf numFmtId="169" fontId="33" fillId="0" borderId="0" xfId="28" applyNumberFormat="1" applyFont="1"/>
    <xf numFmtId="9" fontId="42" fillId="0" borderId="0" xfId="53" applyFont="1"/>
    <xf numFmtId="169" fontId="42" fillId="0" borderId="34" xfId="28" applyNumberFormat="1" applyFont="1" applyBorder="1" applyAlignment="1">
      <alignment horizontal="center"/>
    </xf>
    <xf numFmtId="167" fontId="0" fillId="7" borderId="1" xfId="18" applyNumberFormat="1" applyFont="1" applyFill="1" applyBorder="1" applyAlignment="1" applyProtection="1">
      <alignment horizontal="right"/>
      <protection locked="0"/>
    </xf>
    <xf numFmtId="0" fontId="43" fillId="0" borderId="19" xfId="38" applyFont="1" applyBorder="1" applyAlignment="1">
      <alignment/>
      <protection/>
    </xf>
    <xf numFmtId="0" fontId="0" fillId="0" borderId="19" xfId="0" applyNumberFormat="1" applyBorder="1" applyAlignment="1" applyProtection="1">
      <alignment horizontal="center"/>
      <protection/>
    </xf>
    <xf numFmtId="0" fontId="44" fillId="0" borderId="19" xfId="0" applyNumberFormat="1" applyFont="1" applyBorder="1" applyAlignment="1" applyProtection="1">
      <alignment horizontal="center"/>
      <protection/>
    </xf>
    <xf numFmtId="171" fontId="0" fillId="0" borderId="19" xfId="18" applyNumberFormat="1" applyFont="1" applyBorder="1" applyAlignment="1" applyProtection="1">
      <alignment/>
      <protection/>
    </xf>
    <xf numFmtId="0" fontId="0" fillId="0" borderId="19" xfId="18" applyNumberFormat="1" applyFont="1" applyBorder="1" applyAlignment="1" applyProtection="1">
      <alignment/>
      <protection/>
    </xf>
    <xf numFmtId="0" fontId="44" fillId="0" borderId="0" xfId="0" applyNumberFormat="1" applyFont="1" applyAlignment="1" applyProtection="1">
      <alignment/>
      <protection/>
    </xf>
    <xf numFmtId="0" fontId="6" fillId="0" borderId="0" xfId="0" applyNumberFormat="1" applyFont="1" applyBorder="1" applyAlignment="1" applyProtection="1">
      <alignment/>
      <protection/>
    </xf>
    <xf numFmtId="171" fontId="44" fillId="0" borderId="0" xfId="0" applyNumberFormat="1" applyFont="1" applyAlignment="1" applyProtection="1">
      <alignment/>
      <protection/>
    </xf>
    <xf numFmtId="3" fontId="44" fillId="6" borderId="0" xfId="0" applyNumberFormat="1" applyFont="1" applyFill="1" applyAlignment="1" applyProtection="1">
      <alignment/>
      <protection/>
    </xf>
    <xf numFmtId="0" fontId="44" fillId="0" borderId="0" xfId="0" applyNumberFormat="1" applyFont="1" applyAlignment="1" applyProtection="1">
      <alignment horizontal="right"/>
      <protection/>
    </xf>
    <xf numFmtId="0" fontId="0" fillId="0" borderId="28" xfId="18" applyNumberFormat="1" applyFont="1" applyBorder="1" applyAlignment="1" applyProtection="1">
      <alignment horizontal="right" wrapText="1"/>
      <protection/>
    </xf>
    <xf numFmtId="166" fontId="0" fillId="2" borderId="1" xfId="18" applyNumberFormat="1" applyFill="1" applyBorder="1" applyAlignment="1" applyProtection="1">
      <alignment horizontal="center"/>
      <protection/>
    </xf>
    <xf numFmtId="167" fontId="0" fillId="0" borderId="0" xfId="18" applyNumberFormat="1"/>
    <xf numFmtId="169" fontId="0" fillId="8" borderId="19" xfId="18" applyNumberFormat="1" applyFont="1" applyFill="1" applyBorder="1" applyAlignment="1" applyProtection="1" quotePrefix="1">
      <alignment/>
      <protection locked="0"/>
    </xf>
    <xf numFmtId="169" fontId="0" fillId="8" borderId="19" xfId="18" applyNumberFormat="1" applyFont="1" applyFill="1" applyBorder="1" applyAlignment="1" applyProtection="1">
      <alignment/>
      <protection locked="0"/>
    </xf>
    <xf numFmtId="10" fontId="33" fillId="0" borderId="0" xfId="15" applyNumberFormat="1" applyFont="1"/>
    <xf numFmtId="167" fontId="0" fillId="0" borderId="34" xfId="18" applyNumberFormat="1" applyBorder="1" applyAlignment="1">
      <alignment horizontal="center"/>
    </xf>
    <xf numFmtId="167" fontId="0" fillId="0" borderId="0" xfId="18" applyNumberFormat="1" applyFont="1"/>
    <xf numFmtId="171" fontId="3" fillId="0" borderId="19" xfId="18" applyNumberFormat="1" applyFont="1" applyBorder="1" applyAlignment="1">
      <alignment horizontal="center"/>
    </xf>
    <xf numFmtId="167" fontId="0" fillId="3" borderId="1" xfId="26" applyNumberFormat="1" applyFont="1" applyFill="1" applyBorder="1" applyAlignment="1" applyProtection="1">
      <alignment/>
      <protection hidden="1" locked="0"/>
    </xf>
    <xf numFmtId="167" fontId="7" fillId="2" borderId="1" xfId="18" applyNumberFormat="1" applyFont="1" applyFill="1" applyBorder="1" applyAlignment="1" applyProtection="1">
      <alignment horizontal="center"/>
      <protection hidden="1" locked="0"/>
    </xf>
    <xf numFmtId="167" fontId="0" fillId="0" borderId="35" xfId="18" applyNumberFormat="1" applyBorder="1" applyAlignment="1">
      <alignment horizontal="center"/>
    </xf>
    <xf numFmtId="167" fontId="0" fillId="0" borderId="23" xfId="18" applyNumberFormat="1" applyBorder="1" applyAlignment="1">
      <alignment horizontal="center"/>
    </xf>
    <xf numFmtId="167" fontId="0" fillId="0" borderId="36" xfId="18" applyNumberFormat="1" applyBorder="1" applyAlignment="1">
      <alignment horizontal="center"/>
    </xf>
    <xf numFmtId="167" fontId="7" fillId="6" borderId="37" xfId="18" applyNumberFormat="1" applyFont="1" applyFill="1" applyBorder="1" applyAlignment="1">
      <alignment horizontal="center"/>
    </xf>
    <xf numFmtId="167" fontId="0" fillId="0" borderId="38" xfId="18" applyNumberFormat="1" applyBorder="1" applyAlignment="1">
      <alignment horizontal="center"/>
    </xf>
    <xf numFmtId="167" fontId="0" fillId="0" borderId="39" xfId="18" applyNumberFormat="1" applyBorder="1" applyAlignment="1">
      <alignment horizontal="center"/>
    </xf>
    <xf numFmtId="167" fontId="0" fillId="6" borderId="40" xfId="18" applyNumberFormat="1" applyFill="1" applyBorder="1" applyAlignment="1">
      <alignment horizontal="center"/>
    </xf>
    <xf numFmtId="167" fontId="0" fillId="0" borderId="0" xfId="18" applyNumberFormat="1" applyAlignment="1">
      <alignment horizontal="center"/>
    </xf>
    <xf numFmtId="167" fontId="0" fillId="6" borderId="0" xfId="18" applyNumberFormat="1" applyFill="1" applyAlignment="1">
      <alignment horizontal="center"/>
    </xf>
    <xf numFmtId="167" fontId="0" fillId="9" borderId="0" xfId="18" applyNumberFormat="1" applyFill="1" applyAlignment="1">
      <alignment horizontal="center"/>
    </xf>
    <xf numFmtId="171" fontId="33" fillId="5" borderId="19" xfId="28" applyNumberFormat="1" applyFont="1" applyFill="1" applyBorder="1" applyAlignment="1">
      <alignment horizontal="center"/>
    </xf>
    <xf numFmtId="49" fontId="7" fillId="3" borderId="1" xfId="35" applyNumberFormat="1" applyFont="1" applyFill="1" applyBorder="1" applyAlignment="1" applyProtection="1">
      <alignment horizontal="center"/>
      <protection locked="0"/>
    </xf>
    <xf numFmtId="167" fontId="0" fillId="0" borderId="22" xfId="18" applyNumberFormat="1" applyBorder="1"/>
    <xf numFmtId="0" fontId="0" fillId="0" borderId="0" xfId="0" applyNumberFormat="1" applyProtection="1">
      <protection/>
    </xf>
    <xf numFmtId="0" fontId="0" fillId="0" borderId="0" xfId="0" applyProtection="1">
      <protection locked="0"/>
    </xf>
    <xf numFmtId="0" fontId="61" fillId="0" borderId="0" xfId="0" applyFont="1" applyProtection="1">
      <protection locked="0"/>
    </xf>
    <xf numFmtId="0" fontId="61" fillId="0" borderId="0" xfId="0" applyNumberFormat="1" applyFont="1" applyProtection="1">
      <protection/>
    </xf>
    <xf numFmtId="0" fontId="14" fillId="2" borderId="1" xfId="44" applyFont="1" applyFill="1" applyBorder="1" applyAlignment="1" applyProtection="1">
      <alignment horizontal="left" wrapText="1" indent="1"/>
      <protection/>
    </xf>
    <xf numFmtId="167" fontId="14" fillId="3" borderId="1" xfId="26" applyNumberFormat="1" applyFont="1" applyFill="1" applyBorder="1" applyAlignment="1" applyProtection="1">
      <alignment/>
      <protection locked="0"/>
    </xf>
    <xf numFmtId="167" fontId="7" fillId="0" borderId="0" xfId="18" applyNumberFormat="1" applyFont="1"/>
    <xf numFmtId="167" fontId="0" fillId="10" borderId="0" xfId="18" applyNumberFormat="1" applyFill="1"/>
    <xf numFmtId="169" fontId="64" fillId="11" borderId="41" xfId="18" applyNumberFormat="1" applyFont="1" applyFill="1" applyBorder="1"/>
    <xf numFmtId="0" fontId="43" fillId="0" borderId="0" xfId="38" applyFont="1">
      <alignment/>
      <protection/>
    </xf>
    <xf numFmtId="167" fontId="43" fillId="0" borderId="0" xfId="38" applyNumberFormat="1" applyFont="1">
      <alignment/>
      <protection/>
    </xf>
    <xf numFmtId="167" fontId="43" fillId="0" borderId="0" xfId="38" applyNumberFormat="1" applyFont="1" applyAlignment="1">
      <alignment/>
      <protection/>
    </xf>
    <xf numFmtId="167" fontId="14" fillId="0" borderId="0" xfId="18" applyNumberFormat="1" applyFont="1"/>
    <xf numFmtId="167" fontId="24" fillId="0" borderId="0" xfId="18" applyNumberFormat="1" applyFont="1"/>
    <xf numFmtId="0" fontId="45" fillId="0" borderId="0" xfId="38" applyFont="1" applyAlignment="1">
      <alignment wrapText="1"/>
      <protection/>
    </xf>
    <xf numFmtId="0" fontId="46" fillId="0" borderId="0" xfId="38" applyFont="1">
      <alignment/>
      <protection/>
    </xf>
    <xf numFmtId="0" fontId="47" fillId="0" borderId="0" xfId="38" applyFont="1">
      <alignment/>
      <protection/>
    </xf>
    <xf numFmtId="167" fontId="0" fillId="12" borderId="22" xfId="18" applyNumberFormat="1" applyFill="1" applyBorder="1"/>
    <xf numFmtId="0" fontId="44" fillId="5" borderId="42" xfId="0" applyNumberFormat="1" applyFont="1" applyFill="1" applyBorder="1" applyAlignment="1" applyProtection="1">
      <alignment horizontal="center"/>
      <protection/>
    </xf>
    <xf numFmtId="0" fontId="44" fillId="5" borderId="26" xfId="0" applyNumberFormat="1" applyFont="1" applyFill="1" applyBorder="1" applyAlignment="1" applyProtection="1">
      <alignment horizontal="center"/>
      <protection/>
    </xf>
    <xf numFmtId="0" fontId="0" fillId="4" borderId="1" xfId="35" applyNumberFormat="1" applyFont="1" applyFill="1" applyBorder="1" applyAlignment="1" applyProtection="1">
      <alignment horizontal="center"/>
      <protection/>
    </xf>
    <xf numFmtId="0" fontId="0" fillId="5" borderId="1" xfId="35" applyNumberFormat="1" applyFont="1" applyFill="1" applyBorder="1" applyAlignment="1" applyProtection="1">
      <alignment horizontal="center"/>
      <protection/>
    </xf>
    <xf numFmtId="0" fontId="0" fillId="2" borderId="1" xfId="35" applyFont="1" applyFill="1" applyBorder="1" applyAlignment="1" applyProtection="1">
      <alignment horizontal="left" indent="1"/>
      <protection/>
    </xf>
    <xf numFmtId="0" fontId="7" fillId="0" borderId="1" xfId="35" applyFont="1" applyFill="1" applyBorder="1" applyAlignment="1" applyProtection="1">
      <alignment horizontal="center" vertical="center" textRotation="90"/>
      <protection/>
    </xf>
    <xf numFmtId="167" fontId="0" fillId="8" borderId="1" xfId="26" applyNumberFormat="1" applyFont="1" applyFill="1" applyBorder="1" applyAlignment="1" applyProtection="1">
      <alignment/>
      <protection locked="0"/>
    </xf>
    <xf numFmtId="0" fontId="0" fillId="0" borderId="0" xfId="35" applyNumberFormat="1" applyFont="1" applyFill="1" applyBorder="1" applyAlignment="1" applyProtection="1">
      <alignment/>
      <protection/>
    </xf>
    <xf numFmtId="0" fontId="7" fillId="4" borderId="3" xfId="35" applyNumberFormat="1" applyFont="1" applyFill="1" applyBorder="1" applyAlignment="1" applyProtection="1">
      <alignment horizontal="center"/>
      <protection/>
    </xf>
    <xf numFmtId="0" fontId="0" fillId="0" borderId="1" xfId="35" applyFont="1" applyFill="1" applyBorder="1" applyAlignment="1" applyProtection="1">
      <alignment horizontal="center"/>
      <protection/>
    </xf>
    <xf numFmtId="0" fontId="0" fillId="0" borderId="1" xfId="40" applyFont="1" applyFill="1" applyBorder="1" applyAlignment="1" applyProtection="1">
      <alignment horizontal="left" wrapText="1" indent="1"/>
      <protection/>
    </xf>
    <xf numFmtId="0" fontId="14" fillId="0" borderId="0" xfId="35" applyFont="1" applyBorder="1" applyAlignment="1" applyProtection="1">
      <alignment/>
      <protection/>
    </xf>
    <xf numFmtId="49" fontId="31" fillId="13" borderId="24" xfId="0" applyNumberFormat="1" applyFont="1" applyFill="1" applyBorder="1" applyAlignment="1" applyProtection="1">
      <alignment shrinkToFit="1"/>
      <protection hidden="1" locked="0"/>
    </xf>
    <xf numFmtId="0" fontId="0" fillId="0" borderId="34" xfId="0" applyBorder="1"/>
    <xf numFmtId="171" fontId="0" fillId="0" borderId="0" xfId="0" applyNumberFormat="1"/>
    <xf numFmtId="171" fontId="33" fillId="0" borderId="0" xfId="38" applyNumberFormat="1" applyFont="1">
      <alignment/>
      <protection/>
    </xf>
    <xf numFmtId="0" fontId="65" fillId="14" borderId="43" xfId="0" applyNumberFormat="1" applyFont="1" applyFill="1" applyBorder="1" applyAlignment="1">
      <alignment horizontal="center" vertical="center" wrapText="1"/>
    </xf>
    <xf numFmtId="0" fontId="65" fillId="14" borderId="44" xfId="0" applyNumberFormat="1" applyFont="1" applyFill="1" applyBorder="1" applyAlignment="1">
      <alignment horizontal="center" vertical="center" wrapText="1"/>
    </xf>
    <xf numFmtId="0" fontId="11" fillId="2" borderId="3" xfId="35" applyNumberFormat="1" applyFont="1" applyFill="1" applyBorder="1" applyAlignment="1" applyProtection="1">
      <alignment horizontal="center"/>
      <protection/>
    </xf>
    <xf numFmtId="0" fontId="14" fillId="0" borderId="0" xfId="35" applyFont="1" applyFill="1" applyAlignment="1" applyProtection="1">
      <alignment/>
      <protection/>
    </xf>
    <xf numFmtId="0" fontId="8" fillId="2" borderId="2" xfId="35" applyFont="1" applyFill="1" applyBorder="1" applyAlignment="1" applyProtection="1">
      <alignment horizontal="center"/>
      <protection/>
    </xf>
    <xf numFmtId="0" fontId="11" fillId="2" borderId="7" xfId="35" applyFont="1" applyFill="1" applyBorder="1" applyAlignment="1" applyProtection="1">
      <alignment horizontal="center" wrapText="1"/>
      <protection/>
    </xf>
    <xf numFmtId="0" fontId="7" fillId="3" borderId="3" xfId="35" applyFont="1" applyFill="1" applyBorder="1" applyAlignment="1" applyProtection="1">
      <alignment horizontal="center" wrapText="1"/>
      <protection locked="0"/>
    </xf>
    <xf numFmtId="0" fontId="7" fillId="3" borderId="3" xfId="40" applyFont="1" applyFill="1" applyBorder="1" applyAlignment="1" applyProtection="1">
      <alignment horizontal="center"/>
      <protection locked="0"/>
    </xf>
    <xf numFmtId="166" fontId="7" fillId="4" borderId="1" xfId="35" applyNumberFormat="1" applyFont="1" applyFill="1" applyBorder="1" applyAlignment="1" applyProtection="1">
      <alignment horizontal="center"/>
      <protection locked="0"/>
    </xf>
    <xf numFmtId="1" fontId="7" fillId="3" borderId="3" xfId="35" applyNumberFormat="1" applyFont="1" applyFill="1" applyBorder="1" applyAlignment="1" applyProtection="1">
      <alignment horizontal="center" wrapText="1"/>
      <protection locked="0"/>
    </xf>
    <xf numFmtId="1" fontId="7" fillId="3" borderId="9" xfId="35" applyNumberFormat="1" applyFont="1" applyFill="1" applyBorder="1" applyAlignment="1" applyProtection="1">
      <alignment horizontal="center" wrapText="1"/>
      <protection locked="0"/>
    </xf>
    <xf numFmtId="168" fontId="0" fillId="2" borderId="0" xfId="40" applyNumberFormat="1" applyFont="1" applyFill="1" applyBorder="1" applyAlignment="1" applyProtection="1">
      <alignment horizontal="center"/>
      <protection/>
    </xf>
    <xf numFmtId="168" fontId="0" fillId="2" borderId="19" xfId="40" applyNumberFormat="1" applyFont="1" applyFill="1" applyBorder="1" applyAlignment="1" applyProtection="1">
      <alignment horizontal="center"/>
      <protection/>
    </xf>
    <xf numFmtId="0" fontId="44" fillId="5" borderId="42" xfId="0" applyNumberFormat="1" applyFont="1" applyFill="1" applyBorder="1" applyAlignment="1" applyProtection="1">
      <alignment horizontal="center"/>
      <protection/>
    </xf>
    <xf numFmtId="0" fontId="44" fillId="5" borderId="26" xfId="0" applyNumberFormat="1" applyFont="1" applyFill="1" applyBorder="1" applyAlignment="1" applyProtection="1">
      <alignment horizontal="center"/>
      <protection/>
    </xf>
    <xf numFmtId="0" fontId="7" fillId="2" borderId="45" xfId="35" applyFont="1" applyFill="1" applyBorder="1" applyAlignment="1" applyProtection="1">
      <alignment vertical="center" textRotation="90"/>
      <protection/>
    </xf>
    <xf numFmtId="0" fontId="7" fillId="2" borderId="1" xfId="35" applyFont="1" applyFill="1" applyBorder="1" applyAlignment="1" applyProtection="1">
      <alignment horizontal="center"/>
      <protection/>
    </xf>
    <xf numFmtId="0" fontId="0" fillId="2" borderId="1" xfId="35" applyFont="1" applyFill="1" applyBorder="1" applyAlignment="1" applyProtection="1">
      <alignment horizontal="center"/>
      <protection/>
    </xf>
    <xf numFmtId="0" fontId="49" fillId="4" borderId="0" xfId="35" applyFont="1" applyFill="1" applyBorder="1" applyAlignment="1" applyProtection="1">
      <alignment/>
      <protection/>
    </xf>
    <xf numFmtId="0" fontId="14" fillId="4" borderId="0" xfId="35" applyFont="1" applyFill="1" applyBorder="1" applyAlignment="1" applyProtection="1">
      <alignment/>
      <protection/>
    </xf>
    <xf numFmtId="0" fontId="14" fillId="4" borderId="0" xfId="35" applyNumberFormat="1" applyFont="1" applyFill="1" applyBorder="1" applyAlignment="1" applyProtection="1">
      <alignment/>
      <protection/>
    </xf>
    <xf numFmtId="0" fontId="0" fillId="0" borderId="1" xfId="35" applyFont="1" applyFill="1" applyBorder="1" applyAlignment="1" applyProtection="1">
      <alignment horizontal="left" wrapText="1"/>
      <protection/>
    </xf>
    <xf numFmtId="0" fontId="7" fillId="0" borderId="1" xfId="35" applyFont="1" applyFill="1" applyBorder="1" applyAlignment="1" applyProtection="1">
      <alignment horizontal="left" wrapText="1"/>
      <protection/>
    </xf>
    <xf numFmtId="167" fontId="12" fillId="4" borderId="0" xfId="35" applyNumberFormat="1" applyFont="1" applyFill="1" applyBorder="1" applyAlignment="1" applyProtection="1">
      <alignment/>
      <protection/>
    </xf>
    <xf numFmtId="0" fontId="7" fillId="2" borderId="46" xfId="35" applyNumberFormat="1" applyFont="1" applyFill="1" applyBorder="1" applyAlignment="1" applyProtection="1">
      <alignment horizontal="center"/>
      <protection/>
    </xf>
    <xf numFmtId="167" fontId="0" fillId="8" borderId="1" xfId="21" applyNumberFormat="1" applyFont="1" applyFill="1" applyBorder="1" applyAlignment="1" applyProtection="1">
      <alignment horizontal="center"/>
      <protection locked="0"/>
    </xf>
    <xf numFmtId="0" fontId="14" fillId="2" borderId="1" xfId="35" applyFont="1" applyFill="1" applyBorder="1" applyAlignment="1" applyProtection="1">
      <alignment horizontal="center"/>
      <protection/>
    </xf>
    <xf numFmtId="0" fontId="14" fillId="2" borderId="1" xfId="35" applyFont="1" applyFill="1" applyBorder="1" applyAlignment="1" applyProtection="1">
      <alignment wrapText="1"/>
      <protection/>
    </xf>
    <xf numFmtId="0" fontId="14" fillId="0" borderId="1" xfId="35" applyFont="1" applyFill="1" applyBorder="1" applyAlignment="1" applyProtection="1">
      <alignment wrapText="1"/>
      <protection/>
    </xf>
    <xf numFmtId="0" fontId="14" fillId="2" borderId="1" xfId="35" applyFont="1" applyFill="1" applyBorder="1" applyAlignment="1" applyProtection="1">
      <alignment horizontal="center" vertical="center"/>
      <protection/>
    </xf>
    <xf numFmtId="3" fontId="7" fillId="0" borderId="1" xfId="35" applyNumberFormat="1" applyFont="1" applyFill="1" applyBorder="1" applyAlignment="1" applyProtection="1">
      <alignment/>
      <protection/>
    </xf>
    <xf numFmtId="1" fontId="7" fillId="0" borderId="8" xfId="35" applyNumberFormat="1" applyFont="1" applyFill="1" applyBorder="1" applyAlignment="1" applyProtection="1">
      <alignment horizontal="center" wrapText="1"/>
      <protection/>
    </xf>
    <xf numFmtId="9" fontId="0" fillId="3" borderId="8" xfId="21" applyNumberFormat="1" applyFont="1" applyFill="1" applyBorder="1" applyAlignment="1" applyProtection="1">
      <alignment horizontal="center"/>
      <protection locked="0"/>
    </xf>
    <xf numFmtId="167" fontId="0" fillId="3" borderId="8" xfId="18" applyNumberFormat="1" applyFont="1" applyFill="1" applyBorder="1" applyAlignment="1" applyProtection="1">
      <alignment horizontal="right"/>
      <protection locked="0"/>
    </xf>
    <xf numFmtId="0" fontId="65" fillId="4" borderId="0" xfId="35" applyFont="1" applyFill="1" applyAlignment="1" applyProtection="1">
      <alignment horizontal="center"/>
      <protection/>
    </xf>
    <xf numFmtId="167" fontId="66" fillId="3" borderId="1" xfId="26" applyNumberFormat="1" applyFont="1" applyFill="1" applyBorder="1" applyAlignment="1" applyProtection="1">
      <alignment/>
      <protection locked="0"/>
    </xf>
    <xf numFmtId="0" fontId="24" fillId="4" borderId="1" xfId="35" applyFont="1" applyFill="1" applyBorder="1" applyAlignment="1" applyProtection="1">
      <alignment horizontal="center"/>
      <protection/>
    </xf>
    <xf numFmtId="0" fontId="20" fillId="4" borderId="1" xfId="35" applyFont="1" applyFill="1" applyBorder="1" applyAlignment="1" applyProtection="1">
      <alignment horizontal="center"/>
      <protection/>
    </xf>
    <xf numFmtId="0" fontId="20" fillId="4" borderId="3" xfId="35" applyNumberFormat="1" applyFont="1" applyFill="1" applyBorder="1" applyAlignment="1" applyProtection="1">
      <alignment horizontal="center"/>
      <protection/>
    </xf>
    <xf numFmtId="0" fontId="20" fillId="0" borderId="3" xfId="35" applyNumberFormat="1" applyFont="1" applyFill="1" applyBorder="1" applyAlignment="1" applyProtection="1">
      <alignment horizontal="center"/>
      <protection/>
    </xf>
    <xf numFmtId="0" fontId="20" fillId="4" borderId="1" xfId="35" applyNumberFormat="1" applyFont="1" applyFill="1" applyBorder="1" applyAlignment="1" applyProtection="1">
      <alignment horizontal="center"/>
      <protection/>
    </xf>
    <xf numFmtId="49" fontId="20" fillId="4" borderId="1" xfId="35" applyNumberFormat="1" applyFont="1" applyFill="1" applyBorder="1" applyAlignment="1" applyProtection="1">
      <alignment horizontal="center"/>
      <protection/>
    </xf>
    <xf numFmtId="0" fontId="20" fillId="0" borderId="1" xfId="35" applyFont="1" applyFill="1" applyBorder="1" applyAlignment="1" applyProtection="1">
      <alignment horizontal="center" vertical="center"/>
      <protection/>
    </xf>
    <xf numFmtId="0" fontId="20" fillId="2" borderId="1" xfId="35" applyNumberFormat="1" applyFont="1" applyFill="1" applyBorder="1" applyAlignment="1" applyProtection="1">
      <alignment vertical="center" textRotation="90"/>
      <protection/>
    </xf>
    <xf numFmtId="0" fontId="20" fillId="2" borderId="1" xfId="35" applyFont="1" applyFill="1" applyBorder="1" applyAlignment="1" applyProtection="1">
      <alignment horizontal="center" vertical="center"/>
      <protection/>
    </xf>
    <xf numFmtId="0" fontId="11" fillId="2" borderId="1" xfId="35" applyFont="1" applyFill="1" applyBorder="1" applyAlignment="1" applyProtection="1">
      <alignment horizontal="center" vertical="center"/>
      <protection/>
    </xf>
    <xf numFmtId="167" fontId="24" fillId="3" borderId="1" xfId="26" applyNumberFormat="1" applyFont="1" applyFill="1" applyBorder="1" applyAlignment="1" applyProtection="1">
      <alignment/>
      <protection locked="0"/>
    </xf>
    <xf numFmtId="0" fontId="50" fillId="0" borderId="0" xfId="35" applyFont="1" applyBorder="1" applyAlignment="1" applyProtection="1">
      <alignment/>
      <protection/>
    </xf>
    <xf numFmtId="0" fontId="52" fillId="2" borderId="1" xfId="35" applyFont="1" applyFill="1" applyBorder="1" applyAlignment="1" applyProtection="1">
      <alignment horizontal="center" vertical="center" wrapText="1"/>
      <protection/>
    </xf>
    <xf numFmtId="167" fontId="52" fillId="2" borderId="1" xfId="18" applyNumberFormat="1" applyFont="1" applyFill="1" applyBorder="1" applyAlignment="1" applyProtection="1">
      <alignment horizontal="center" wrapText="1"/>
      <protection/>
    </xf>
    <xf numFmtId="0" fontId="53" fillId="2" borderId="1" xfId="35" applyFont="1" applyFill="1" applyBorder="1" applyAlignment="1" applyProtection="1">
      <alignment horizontal="center" vertical="center" wrapText="1"/>
      <protection/>
    </xf>
    <xf numFmtId="3" fontId="53" fillId="2" borderId="1" xfId="35" applyNumberFormat="1" applyFont="1" applyFill="1" applyBorder="1" applyAlignment="1" applyProtection="1">
      <alignment horizontal="center" vertical="center" wrapText="1"/>
      <protection/>
    </xf>
    <xf numFmtId="0" fontId="54" fillId="0" borderId="0" xfId="35" applyFont="1" applyAlignment="1" applyProtection="1">
      <alignment/>
      <protection/>
    </xf>
    <xf numFmtId="167" fontId="0" fillId="0" borderId="23" xfId="18" applyNumberFormat="1" applyFont="1" applyBorder="1" applyAlignment="1">
      <alignment horizontal="center"/>
    </xf>
    <xf numFmtId="43" fontId="0" fillId="0" borderId="0" xfId="0" applyNumberFormat="1"/>
    <xf numFmtId="1" fontId="56" fillId="0" borderId="22" xfId="0" applyNumberFormat="1" applyFont="1" applyBorder="1" applyProtection="1">
      <protection locked="0"/>
    </xf>
    <xf numFmtId="169" fontId="67" fillId="0" borderId="0" xfId="18" applyNumberFormat="1" applyFont="1"/>
    <xf numFmtId="0" fontId="65" fillId="14" borderId="47" xfId="0" applyNumberFormat="1" applyFont="1" applyFill="1" applyBorder="1" applyAlignment="1">
      <alignment horizontal="center" vertical="center" wrapText="1"/>
    </xf>
    <xf numFmtId="0" fontId="42" fillId="0" borderId="0" xfId="38" applyFont="1">
      <alignment/>
      <protection/>
    </xf>
    <xf numFmtId="166" fontId="68" fillId="0" borderId="1" xfId="18" applyNumberFormat="1" applyFont="1" applyFill="1" applyBorder="1" applyAlignment="1" applyProtection="1">
      <alignment horizontal="center"/>
      <protection/>
    </xf>
    <xf numFmtId="166" fontId="68" fillId="4" borderId="1" xfId="35" applyNumberFormat="1" applyFont="1" applyFill="1" applyBorder="1" applyAlignment="1" applyProtection="1">
      <alignment horizontal="center"/>
      <protection locked="0"/>
    </xf>
    <xf numFmtId="167" fontId="7" fillId="3" borderId="1" xfId="26" applyNumberFormat="1" applyFont="1" applyFill="1" applyBorder="1" applyAlignment="1" applyProtection="1">
      <alignment/>
      <protection hidden="1" locked="0"/>
    </xf>
    <xf numFmtId="167" fontId="0" fillId="3" borderId="1" xfId="26" applyNumberFormat="1" applyFont="1" applyFill="1" applyBorder="1" applyAlignment="1" applyProtection="1">
      <alignment/>
      <protection locked="0"/>
    </xf>
    <xf numFmtId="167" fontId="7" fillId="3" borderId="1" xfId="26" applyNumberFormat="1" applyFont="1" applyFill="1" applyBorder="1" applyAlignment="1" applyProtection="1">
      <alignment/>
      <protection locked="0"/>
    </xf>
    <xf numFmtId="167" fontId="0" fillId="4" borderId="1" xfId="26" applyNumberFormat="1" applyFont="1" applyFill="1" applyBorder="1" applyAlignment="1" applyProtection="1">
      <alignment/>
      <protection hidden="1" locked="0"/>
    </xf>
    <xf numFmtId="43" fontId="10" fillId="4" borderId="0" xfId="35" applyNumberFormat="1" applyFont="1" applyFill="1" applyBorder="1" applyAlignment="1" applyProtection="1">
      <alignment shrinkToFit="1"/>
      <protection/>
    </xf>
    <xf numFmtId="167" fontId="0" fillId="4" borderId="1" xfId="26" applyNumberFormat="1" applyFont="1" applyFill="1" applyBorder="1" applyAlignment="1" applyProtection="1">
      <alignment/>
      <protection locked="0"/>
    </xf>
    <xf numFmtId="167" fontId="0" fillId="5" borderId="1" xfId="18" applyNumberFormat="1" applyFont="1" applyFill="1" applyBorder="1" applyAlignment="1" applyProtection="1">
      <alignment/>
      <protection/>
    </xf>
    <xf numFmtId="166" fontId="11" fillId="2" borderId="1" xfId="35" applyNumberFormat="1" applyFont="1" applyFill="1" applyBorder="1" applyAlignment="1" applyProtection="1">
      <alignment horizontal="center" vertical="center" wrapText="1"/>
      <protection/>
    </xf>
    <xf numFmtId="167" fontId="0" fillId="15" borderId="1" xfId="18" applyNumberFormat="1" applyFont="1" applyFill="1" applyBorder="1" applyAlignment="1" applyProtection="1">
      <alignment/>
      <protection/>
    </xf>
    <xf numFmtId="49" fontId="11" fillId="2" borderId="1" xfId="35" applyNumberFormat="1" applyFont="1" applyFill="1" applyBorder="1" applyAlignment="1" applyProtection="1">
      <alignment horizontal="center" vertical="center"/>
      <protection/>
    </xf>
    <xf numFmtId="49" fontId="31" fillId="13" borderId="24" xfId="0" applyNumberFormat="1" applyFont="1" applyFill="1" applyBorder="1" applyAlignment="1" applyProtection="1">
      <alignment horizontal="center" shrinkToFit="1"/>
      <protection hidden="1" locked="0"/>
    </xf>
    <xf numFmtId="49" fontId="7" fillId="0" borderId="1" xfId="35" applyNumberFormat="1" applyFont="1" applyBorder="1" applyAlignment="1" applyProtection="1">
      <alignment horizontal="center"/>
      <protection/>
    </xf>
    <xf numFmtId="49" fontId="7" fillId="0" borderId="1" xfId="36" applyNumberFormat="1" applyFont="1" applyBorder="1" applyAlignment="1" applyProtection="1">
      <alignment horizontal="center"/>
      <protection/>
    </xf>
    <xf numFmtId="169" fontId="61" fillId="0" borderId="0" xfId="18" applyNumberFormat="1" applyFont="1"/>
    <xf numFmtId="169" fontId="61" fillId="0" borderId="48" xfId="18" applyNumberFormat="1" applyFont="1" applyBorder="1"/>
    <xf numFmtId="169" fontId="61" fillId="11" borderId="48" xfId="18" applyNumberFormat="1" applyFont="1" applyFill="1" applyBorder="1"/>
    <xf numFmtId="0" fontId="65" fillId="14" borderId="22" xfId="0" applyNumberFormat="1" applyFont="1" applyFill="1" applyBorder="1" applyAlignment="1">
      <alignment horizontal="center" vertical="center" wrapText="1"/>
    </xf>
    <xf numFmtId="3" fontId="55" fillId="10" borderId="25" xfId="0" applyNumberFormat="1" applyFont="1" applyFill="1" applyBorder="1"/>
    <xf numFmtId="0" fontId="65" fillId="14" borderId="49" xfId="0" applyNumberFormat="1" applyFont="1" applyFill="1" applyBorder="1" applyAlignment="1">
      <alignment horizontal="center" vertical="center" wrapText="1"/>
    </xf>
    <xf numFmtId="0" fontId="65" fillId="14" borderId="50" xfId="0" applyNumberFormat="1" applyFont="1" applyFill="1" applyBorder="1" applyAlignment="1">
      <alignment horizontal="center" vertical="center" wrapText="1"/>
    </xf>
    <xf numFmtId="169" fontId="61" fillId="11" borderId="51" xfId="18" applyNumberFormat="1" applyFont="1" applyFill="1" applyBorder="1"/>
    <xf numFmtId="169" fontId="61" fillId="0" borderId="34" xfId="18" applyNumberFormat="1" applyFont="1" applyBorder="1" applyProtection="1">
      <protection/>
    </xf>
    <xf numFmtId="167" fontId="0" fillId="11" borderId="51" xfId="18" applyNumberFormat="1" applyFill="1" applyBorder="1"/>
    <xf numFmtId="9" fontId="0" fillId="0" borderId="19" xfId="18" applyNumberFormat="1" applyFont="1" applyBorder="1" applyAlignment="1" applyProtection="1">
      <alignment/>
      <protection/>
    </xf>
    <xf numFmtId="0" fontId="44" fillId="5" borderId="42" xfId="0" applyNumberFormat="1" applyFont="1" applyFill="1" applyBorder="1" applyAlignment="1" applyProtection="1">
      <alignment horizontal="center"/>
      <protection/>
    </xf>
    <xf numFmtId="0" fontId="44" fillId="5" borderId="26" xfId="0" applyNumberFormat="1" applyFont="1" applyFill="1" applyBorder="1" applyAlignment="1" applyProtection="1">
      <alignment horizontal="center"/>
      <protection/>
    </xf>
    <xf numFmtId="0" fontId="9" fillId="2" borderId="1" xfId="35" applyFont="1" applyFill="1" applyBorder="1" applyAlignment="1" applyProtection="1">
      <alignment horizontal="center"/>
      <protection/>
    </xf>
    <xf numFmtId="0" fontId="0" fillId="2" borderId="8" xfId="35" applyFont="1" applyFill="1" applyBorder="1" applyAlignment="1" applyProtection="1">
      <alignment horizontal="center"/>
      <protection/>
    </xf>
    <xf numFmtId="0" fontId="20" fillId="4" borderId="3" xfId="35" applyNumberFormat="1" applyFont="1" applyFill="1" applyBorder="1" applyAlignment="1" applyProtection="1">
      <alignment horizontal="center"/>
      <protection/>
    </xf>
    <xf numFmtId="0" fontId="20" fillId="0" borderId="3" xfId="35" applyNumberFormat="1" applyFont="1" applyFill="1" applyBorder="1" applyAlignment="1" applyProtection="1">
      <alignment horizontal="center"/>
      <protection/>
    </xf>
    <xf numFmtId="49" fontId="20" fillId="4" borderId="1" xfId="35" applyNumberFormat="1" applyFont="1" applyFill="1" applyBorder="1" applyAlignment="1" applyProtection="1">
      <alignment horizontal="center"/>
      <protection/>
    </xf>
    <xf numFmtId="0" fontId="20" fillId="0" borderId="1" xfId="35" applyNumberFormat="1" applyFont="1" applyFill="1" applyBorder="1" applyAlignment="1" applyProtection="1">
      <alignment horizontal="center"/>
      <protection/>
    </xf>
    <xf numFmtId="0" fontId="20" fillId="0" borderId="0" xfId="0" applyFont="1" applyAlignment="1">
      <alignment horizontal="center"/>
    </xf>
    <xf numFmtId="0" fontId="20" fillId="4" borderId="1" xfId="35" applyNumberFormat="1" applyFont="1" applyFill="1" applyBorder="1" applyAlignment="1" applyProtection="1">
      <alignment horizontal="center"/>
      <protection/>
    </xf>
    <xf numFmtId="0" fontId="20" fillId="4" borderId="2" xfId="35" applyNumberFormat="1" applyFont="1" applyFill="1" applyBorder="1" applyAlignment="1" applyProtection="1">
      <alignment horizontal="center"/>
      <protection/>
    </xf>
    <xf numFmtId="167" fontId="0" fillId="4" borderId="0" xfId="18" applyNumberFormat="1" applyFill="1" applyBorder="1" applyAlignment="1" applyProtection="1">
      <alignment/>
      <protection/>
    </xf>
    <xf numFmtId="0" fontId="14" fillId="2" borderId="1" xfId="35" applyFont="1" applyFill="1" applyBorder="1" applyAlignment="1" applyProtection="1">
      <alignment horizontal="center"/>
      <protection/>
    </xf>
    <xf numFmtId="167" fontId="14" fillId="3" borderId="1" xfId="26" applyNumberFormat="1" applyFont="1" applyFill="1" applyBorder="1" applyAlignment="1" applyProtection="1">
      <alignment horizontal="right"/>
      <protection locked="0"/>
    </xf>
    <xf numFmtId="167" fontId="14" fillId="0" borderId="1" xfId="18" applyNumberFormat="1" applyFont="1" applyFill="1" applyBorder="1" applyAlignment="1" applyProtection="1">
      <alignment/>
      <protection/>
    </xf>
    <xf numFmtId="3" fontId="14" fillId="4" borderId="0" xfId="35" applyNumberFormat="1" applyFont="1" applyFill="1" applyBorder="1" applyAlignment="1" applyProtection="1">
      <alignment/>
      <protection/>
    </xf>
    <xf numFmtId="0" fontId="9" fillId="0" borderId="1" xfId="35" applyNumberFormat="1" applyFont="1" applyFill="1" applyBorder="1" applyAlignment="1" applyProtection="1">
      <alignment horizontal="center"/>
      <protection/>
    </xf>
    <xf numFmtId="0" fontId="24" fillId="2" borderId="1" xfId="35" applyFont="1" applyFill="1" applyBorder="1" applyAlignment="1" applyProtection="1">
      <alignment wrapText="1"/>
      <protection/>
    </xf>
    <xf numFmtId="167" fontId="6" fillId="3" borderId="1" xfId="18" applyNumberFormat="1" applyFont="1" applyFill="1" applyBorder="1" applyAlignment="1" applyProtection="1">
      <alignment horizontal="right"/>
      <protection locked="0"/>
    </xf>
    <xf numFmtId="0" fontId="9" fillId="2" borderId="1" xfId="35" applyNumberFormat="1" applyFont="1" applyFill="1" applyBorder="1" applyAlignment="1" applyProtection="1">
      <alignment textRotation="90"/>
      <protection/>
    </xf>
    <xf numFmtId="0" fontId="9" fillId="0" borderId="1" xfId="35" applyFont="1" applyFill="1" applyBorder="1" applyAlignment="1" applyProtection="1">
      <alignment horizontal="center"/>
      <protection/>
    </xf>
    <xf numFmtId="0" fontId="9" fillId="2" borderId="1" xfId="35" applyFont="1" applyFill="1" applyBorder="1" applyAlignment="1" applyProtection="1">
      <alignment horizontal="center" wrapText="1"/>
      <protection/>
    </xf>
    <xf numFmtId="167" fontId="9" fillId="2" borderId="1" xfId="26" applyNumberFormat="1" applyFont="1" applyFill="1" applyBorder="1" applyAlignment="1" applyProtection="1">
      <alignment horizontal="center" wrapText="1"/>
      <protection/>
    </xf>
    <xf numFmtId="0" fontId="6" fillId="2" borderId="1" xfId="35" applyFont="1" applyFill="1" applyBorder="1" applyAlignment="1" applyProtection="1">
      <alignment horizontal="center"/>
      <protection/>
    </xf>
    <xf numFmtId="0" fontId="9" fillId="2" borderId="1" xfId="35" applyNumberFormat="1" applyFont="1" applyFill="1" applyBorder="1" applyAlignment="1" applyProtection="1">
      <alignment horizontal="left" wrapText="1"/>
      <protection/>
    </xf>
    <xf numFmtId="0" fontId="9" fillId="2" borderId="1" xfId="35" applyFont="1" applyFill="1" applyBorder="1" applyAlignment="1" applyProtection="1">
      <alignment horizontal="center" vertical="center"/>
      <protection/>
    </xf>
    <xf numFmtId="0" fontId="9" fillId="2" borderId="1" xfId="35" applyFont="1" applyFill="1" applyBorder="1" applyAlignment="1" applyProtection="1">
      <alignment horizontal="center" vertical="center" wrapText="1"/>
      <protection/>
    </xf>
    <xf numFmtId="3" fontId="9" fillId="2" borderId="1" xfId="35" applyNumberFormat="1" applyFont="1" applyFill="1" applyBorder="1" applyAlignment="1" applyProtection="1">
      <alignment horizontal="center" vertical="center" wrapText="1"/>
      <protection/>
    </xf>
    <xf numFmtId="0" fontId="6" fillId="2" borderId="46" xfId="35" applyFont="1" applyFill="1" applyBorder="1" applyAlignment="1" applyProtection="1">
      <alignment horizontal="center"/>
      <protection/>
    </xf>
    <xf numFmtId="0" fontId="6" fillId="2" borderId="46" xfId="35" applyFont="1" applyFill="1" applyBorder="1" applyAlignment="1" applyProtection="1">
      <alignment wrapText="1"/>
      <protection/>
    </xf>
    <xf numFmtId="0" fontId="9" fillId="2" borderId="46" xfId="35" applyNumberFormat="1" applyFont="1" applyFill="1" applyBorder="1" applyAlignment="1" applyProtection="1">
      <alignment horizontal="center"/>
      <protection/>
    </xf>
    <xf numFmtId="0" fontId="6" fillId="0" borderId="1" xfId="35" applyNumberFormat="1" applyFont="1" applyFill="1" applyBorder="1" applyAlignment="1" applyProtection="1">
      <alignment horizontal="left" wrapText="1"/>
      <protection/>
    </xf>
    <xf numFmtId="167" fontId="6" fillId="8" borderId="1" xfId="18" applyNumberFormat="1" applyFont="1" applyFill="1" applyBorder="1" applyAlignment="1" applyProtection="1">
      <alignment horizontal="right"/>
      <protection locked="0"/>
    </xf>
    <xf numFmtId="0" fontId="6" fillId="2" borderId="1" xfId="35" applyNumberFormat="1" applyFont="1" applyFill="1" applyBorder="1" applyAlignment="1" applyProtection="1">
      <alignment horizontal="left" wrapText="1"/>
      <protection/>
    </xf>
    <xf numFmtId="0" fontId="9" fillId="4" borderId="1" xfId="35" applyNumberFormat="1" applyFont="1" applyFill="1" applyBorder="1" applyAlignment="1" applyProtection="1">
      <alignment horizontal="center"/>
      <protection/>
    </xf>
    <xf numFmtId="0" fontId="9" fillId="4" borderId="1" xfId="35" applyFont="1" applyFill="1" applyBorder="1" applyAlignment="1" applyProtection="1">
      <alignment horizontal="center"/>
      <protection/>
    </xf>
    <xf numFmtId="167" fontId="70" fillId="3" borderId="1" xfId="18" applyNumberFormat="1" applyFont="1" applyFill="1" applyBorder="1" applyAlignment="1" applyProtection="1">
      <alignment horizontal="right"/>
      <protection locked="0"/>
    </xf>
    <xf numFmtId="0" fontId="71" fillId="2" borderId="0" xfId="35" applyFont="1" applyFill="1" applyBorder="1" applyAlignment="1" applyProtection="1">
      <alignment/>
      <protection/>
    </xf>
    <xf numFmtId="0" fontId="71" fillId="2" borderId="0" xfId="35" applyNumberFormat="1" applyFont="1" applyFill="1" applyBorder="1" applyAlignment="1" applyProtection="1">
      <alignment/>
      <protection/>
    </xf>
    <xf numFmtId="0" fontId="6" fillId="4" borderId="1" xfId="35" applyNumberFormat="1" applyFont="1" applyFill="1" applyBorder="1" applyAlignment="1" applyProtection="1">
      <alignment horizontal="left" wrapText="1"/>
      <protection/>
    </xf>
    <xf numFmtId="0" fontId="9" fillId="2" borderId="52" xfId="35" applyNumberFormat="1" applyFont="1" applyFill="1" applyBorder="1" applyAlignment="1" applyProtection="1">
      <alignment horizontal="center" vertical="center" textRotation="90" wrapText="1"/>
      <protection/>
    </xf>
    <xf numFmtId="167" fontId="6" fillId="3" borderId="2" xfId="18" applyNumberFormat="1" applyFont="1" applyFill="1" applyBorder="1" applyAlignment="1" applyProtection="1">
      <alignment horizontal="right"/>
      <protection locked="0"/>
    </xf>
    <xf numFmtId="0" fontId="6" fillId="2" borderId="0" xfId="35" applyFont="1" applyFill="1" applyBorder="1" applyAlignment="1" applyProtection="1">
      <alignment wrapText="1"/>
      <protection/>
    </xf>
    <xf numFmtId="0" fontId="6" fillId="2" borderId="53" xfId="35" applyFont="1" applyFill="1" applyBorder="1" applyAlignment="1" applyProtection="1">
      <alignment wrapText="1"/>
      <protection/>
    </xf>
    <xf numFmtId="0" fontId="9" fillId="2" borderId="53" xfId="35" applyNumberFormat="1" applyFont="1" applyFill="1" applyBorder="1" applyAlignment="1" applyProtection="1">
      <alignment horizontal="center"/>
      <protection/>
    </xf>
    <xf numFmtId="0" fontId="9" fillId="2" borderId="2" xfId="35" applyNumberFormat="1" applyFont="1" applyFill="1" applyBorder="1" applyAlignment="1" applyProtection="1">
      <alignment textRotation="90"/>
      <protection/>
    </xf>
    <xf numFmtId="0" fontId="9" fillId="0" borderId="2" xfId="35" applyFont="1" applyFill="1" applyBorder="1" applyAlignment="1" applyProtection="1">
      <alignment horizontal="center"/>
      <protection/>
    </xf>
    <xf numFmtId="0" fontId="9" fillId="2" borderId="2" xfId="35" applyFont="1" applyFill="1" applyBorder="1" applyAlignment="1" applyProtection="1">
      <alignment horizontal="center" wrapText="1"/>
      <protection/>
    </xf>
    <xf numFmtId="0" fontId="9" fillId="4" borderId="2" xfId="35" applyFont="1" applyFill="1" applyBorder="1" applyAlignment="1" applyProtection="1">
      <alignment horizontal="center"/>
      <protection/>
    </xf>
    <xf numFmtId="167" fontId="9" fillId="2" borderId="2" xfId="18" applyNumberFormat="1" applyFont="1" applyFill="1" applyBorder="1" applyAlignment="1" applyProtection="1">
      <alignment horizontal="center" wrapText="1"/>
      <protection/>
    </xf>
    <xf numFmtId="0" fontId="9" fillId="2" borderId="46" xfId="35" applyNumberFormat="1" applyFont="1" applyFill="1" applyBorder="1" applyAlignment="1" applyProtection="1">
      <alignment vertical="center" textRotation="90"/>
      <protection/>
    </xf>
    <xf numFmtId="0" fontId="9" fillId="2" borderId="46" xfId="35" applyFont="1" applyFill="1" applyBorder="1" applyAlignment="1" applyProtection="1">
      <alignment horizontal="center" vertical="center"/>
      <protection/>
    </xf>
    <xf numFmtId="0" fontId="9" fillId="2" borderId="46" xfId="35" applyFont="1" applyFill="1" applyBorder="1" applyAlignment="1" applyProtection="1">
      <alignment horizontal="center" vertical="center" wrapText="1"/>
      <protection/>
    </xf>
    <xf numFmtId="0" fontId="9" fillId="4" borderId="46" xfId="35" applyFont="1" applyFill="1" applyBorder="1" applyAlignment="1" applyProtection="1">
      <alignment horizontal="center" vertical="center"/>
      <protection/>
    </xf>
    <xf numFmtId="3" fontId="9" fillId="2" borderId="46" xfId="35" applyNumberFormat="1" applyFont="1" applyFill="1" applyBorder="1" applyAlignment="1" applyProtection="1">
      <alignment horizontal="center" vertical="center" wrapText="1"/>
      <protection/>
    </xf>
    <xf numFmtId="0" fontId="6" fillId="0" borderId="46" xfId="35" applyFont="1" applyBorder="1" applyAlignment="1" applyProtection="1">
      <alignment/>
      <protection/>
    </xf>
    <xf numFmtId="0" fontId="6" fillId="2" borderId="54" xfId="35" applyFont="1" applyFill="1" applyBorder="1" applyAlignment="1" applyProtection="1">
      <alignment horizontal="center"/>
      <protection/>
    </xf>
    <xf numFmtId="0" fontId="6" fillId="2" borderId="54" xfId="35" applyNumberFormat="1" applyFont="1" applyFill="1" applyBorder="1" applyAlignment="1" applyProtection="1">
      <alignment wrapText="1"/>
      <protection/>
    </xf>
    <xf numFmtId="0" fontId="9" fillId="2" borderId="55" xfId="35" applyNumberFormat="1" applyFont="1" applyFill="1" applyBorder="1" applyAlignment="1" applyProtection="1">
      <alignment horizontal="center"/>
      <protection/>
    </xf>
    <xf numFmtId="0" fontId="6" fillId="2" borderId="55" xfId="35" applyNumberFormat="1" applyFont="1" applyFill="1" applyBorder="1" applyAlignment="1" applyProtection="1">
      <alignment/>
      <protection/>
    </xf>
    <xf numFmtId="0" fontId="6" fillId="0" borderId="55" xfId="35" applyFont="1" applyBorder="1" applyAlignment="1" applyProtection="1">
      <alignment/>
      <protection/>
    </xf>
    <xf numFmtId="9" fontId="0" fillId="0" borderId="19" xfId="18" applyNumberFormat="1" applyFont="1" applyBorder="1" applyAlignment="1" applyProtection="1">
      <alignment horizontal="right" wrapText="1"/>
      <protection/>
    </xf>
    <xf numFmtId="167" fontId="6" fillId="5" borderId="1" xfId="18" applyNumberFormat="1" applyFont="1" applyFill="1" applyBorder="1" applyAlignment="1" applyProtection="1">
      <alignment horizontal="right"/>
      <protection locked="0"/>
    </xf>
    <xf numFmtId="0" fontId="9" fillId="2" borderId="56" xfId="35" applyNumberFormat="1" applyFont="1" applyFill="1" applyBorder="1" applyAlignment="1" applyProtection="1">
      <alignment horizontal="center"/>
      <protection/>
    </xf>
    <xf numFmtId="0" fontId="6" fillId="2" borderId="19" xfId="35" applyFont="1" applyFill="1" applyBorder="1" applyAlignment="1" applyProtection="1">
      <alignment wrapText="1"/>
      <protection/>
    </xf>
    <xf numFmtId="0" fontId="9" fillId="2" borderId="57" xfId="35" applyNumberFormat="1" applyFont="1" applyFill="1" applyBorder="1" applyAlignment="1" applyProtection="1">
      <alignment horizontal="center"/>
      <protection/>
    </xf>
    <xf numFmtId="0" fontId="9" fillId="2" borderId="45" xfId="35" applyFont="1" applyFill="1" applyBorder="1" applyAlignment="1" applyProtection="1">
      <alignment horizontal="center" wrapText="1"/>
      <protection/>
    </xf>
    <xf numFmtId="0" fontId="6" fillId="2" borderId="19" xfId="35" applyNumberFormat="1" applyFont="1" applyFill="1" applyBorder="1" applyAlignment="1" applyProtection="1">
      <alignment wrapText="1"/>
      <protection/>
    </xf>
    <xf numFmtId="167" fontId="0" fillId="3" borderId="1" xfId="18" applyNumberFormat="1" applyFill="1" applyBorder="1" applyAlignment="1" applyProtection="1">
      <alignment horizontal="right"/>
      <protection locked="0"/>
    </xf>
    <xf numFmtId="167" fontId="0" fillId="2" borderId="1" xfId="18" applyNumberFormat="1" applyFill="1" applyBorder="1" applyAlignment="1" applyProtection="1">
      <alignment horizontal="center" wrapText="1"/>
      <protection/>
    </xf>
    <xf numFmtId="167" fontId="0" fillId="2" borderId="1" xfId="18" applyNumberFormat="1" applyFill="1" applyBorder="1" applyAlignment="1" applyProtection="1">
      <alignment horizontal="center" vertical="center" wrapText="1"/>
      <protection/>
    </xf>
    <xf numFmtId="167" fontId="0" fillId="3" borderId="2" xfId="18" applyNumberFormat="1" applyFill="1" applyBorder="1" applyAlignment="1" applyProtection="1">
      <alignment horizontal="right"/>
      <protection locked="0"/>
    </xf>
    <xf numFmtId="167" fontId="0" fillId="2" borderId="2" xfId="18" applyNumberFormat="1" applyFill="1" applyBorder="1" applyAlignment="1" applyProtection="1">
      <alignment horizontal="center" wrapText="1"/>
      <protection/>
    </xf>
    <xf numFmtId="167" fontId="0" fillId="2" borderId="46" xfId="18" applyNumberFormat="1" applyFill="1" applyBorder="1" applyAlignment="1" applyProtection="1">
      <alignment horizontal="center" vertical="center" wrapText="1"/>
      <protection/>
    </xf>
    <xf numFmtId="167" fontId="0" fillId="0" borderId="56" xfId="18" applyNumberFormat="1" applyBorder="1" applyAlignment="1" applyProtection="1">
      <alignment/>
      <protection/>
    </xf>
    <xf numFmtId="167" fontId="6" fillId="3" borderId="1" xfId="18" applyNumberFormat="1" applyFont="1" applyFill="1" applyBorder="1" applyAlignment="1" applyProtection="1">
      <alignment horizontal="right"/>
      <protection locked="0"/>
    </xf>
    <xf numFmtId="167" fontId="6" fillId="4" borderId="1" xfId="18" applyNumberFormat="1" applyFont="1" applyFill="1" applyBorder="1" applyAlignment="1" applyProtection="1">
      <alignment horizontal="right"/>
      <protection locked="0"/>
    </xf>
    <xf numFmtId="167" fontId="6" fillId="4" borderId="1" xfId="18" applyNumberFormat="1" applyFont="1" applyFill="1" applyBorder="1" applyAlignment="1" applyProtection="1">
      <alignment horizontal="right"/>
      <protection locked="0"/>
    </xf>
    <xf numFmtId="167" fontId="0" fillId="4" borderId="1" xfId="18" applyNumberFormat="1" applyFill="1" applyBorder="1" applyAlignment="1" applyProtection="1">
      <alignment horizontal="right"/>
      <protection locked="0"/>
    </xf>
    <xf numFmtId="167" fontId="7" fillId="2" borderId="1" xfId="18" applyNumberFormat="1" applyFont="1" applyFill="1" applyBorder="1" applyAlignment="1" applyProtection="1">
      <alignment horizontal="center"/>
      <protection/>
    </xf>
    <xf numFmtId="167" fontId="6" fillId="4" borderId="0" xfId="18" applyNumberFormat="1" applyFont="1" applyFill="1" applyBorder="1" applyAlignment="1" applyProtection="1">
      <alignment horizontal="right"/>
      <protection locked="0"/>
    </xf>
    <xf numFmtId="167" fontId="0" fillId="4" borderId="0" xfId="18" applyNumberFormat="1" applyFill="1" applyBorder="1" applyAlignment="1" applyProtection="1">
      <alignment horizontal="right"/>
      <protection locked="0"/>
    </xf>
    <xf numFmtId="0" fontId="69" fillId="0" borderId="0" xfId="0" applyFont="1" applyAlignment="1">
      <alignment horizontal="center"/>
    </xf>
    <xf numFmtId="0" fontId="1" fillId="0" borderId="0" xfId="18" applyNumberFormat="1" applyFont="1" applyProtection="1">
      <protection/>
    </xf>
    <xf numFmtId="3" fontId="55" fillId="5" borderId="0" xfId="0" applyNumberFormat="1" applyFont="1" applyFill="1" applyBorder="1"/>
    <xf numFmtId="43" fontId="1" fillId="10" borderId="0" xfId="18" applyNumberFormat="1" applyFont="1" applyFill="1" applyProtection="1">
      <protection/>
    </xf>
    <xf numFmtId="1" fontId="56" fillId="5" borderId="0" xfId="0" applyNumberFormat="1" applyFont="1" applyFill="1" applyBorder="1" applyProtection="1">
      <protection locked="0"/>
    </xf>
    <xf numFmtId="0" fontId="7" fillId="0" borderId="0" xfId="0" applyFont="1" applyAlignment="1" applyProtection="1">
      <alignment wrapText="1"/>
      <protection locked="0"/>
    </xf>
    <xf numFmtId="173" fontId="0" fillId="0" borderId="0" xfId="0" applyNumberFormat="1"/>
    <xf numFmtId="0" fontId="1" fillId="0" borderId="0" xfId="18" applyNumberFormat="1" applyFont="1" applyBorder="1" applyAlignment="1">
      <alignment horizontal="center"/>
    </xf>
    <xf numFmtId="169" fontId="1" fillId="0" borderId="0" xfId="18" applyNumberFormat="1" applyFont="1"/>
    <xf numFmtId="0" fontId="1" fillId="0" borderId="0" xfId="18" applyNumberFormat="1" applyFont="1"/>
    <xf numFmtId="10" fontId="1" fillId="0" borderId="0" xfId="15" applyNumberFormat="1" applyFont="1"/>
    <xf numFmtId="0" fontId="1" fillId="0" borderId="0" xfId="18" applyNumberFormat="1" applyFont="1" applyAlignment="1">
      <alignment horizontal="center"/>
    </xf>
    <xf numFmtId="169" fontId="1" fillId="0" borderId="48" xfId="18" applyNumberFormat="1" applyFont="1" applyBorder="1"/>
    <xf numFmtId="0" fontId="1" fillId="0" borderId="0" xfId="18" applyNumberFormat="1" applyFont="1" applyBorder="1" applyAlignment="1">
      <alignment/>
    </xf>
    <xf numFmtId="169" fontId="1" fillId="11" borderId="48" xfId="18" applyNumberFormat="1" applyFont="1" applyFill="1" applyBorder="1"/>
    <xf numFmtId="0" fontId="1" fillId="0" borderId="0" xfId="15" applyNumberFormat="1" applyFont="1"/>
    <xf numFmtId="0" fontId="1" fillId="11" borderId="48" xfId="18" applyNumberFormat="1" applyFont="1" applyFill="1" applyBorder="1"/>
    <xf numFmtId="0" fontId="1" fillId="0" borderId="58" xfId="18" applyNumberFormat="1" applyFont="1" applyBorder="1"/>
    <xf numFmtId="0" fontId="1" fillId="11" borderId="22" xfId="18" applyNumberFormat="1" applyFont="1" applyFill="1" applyBorder="1"/>
    <xf numFmtId="0" fontId="1" fillId="0" borderId="59" xfId="18" applyNumberFormat="1" applyFont="1" applyBorder="1"/>
    <xf numFmtId="169" fontId="1" fillId="11" borderId="51" xfId="18" applyNumberFormat="1" applyFont="1" applyFill="1" applyBorder="1"/>
    <xf numFmtId="0" fontId="1" fillId="11" borderId="60" xfId="18" applyNumberFormat="1" applyFont="1" applyFill="1" applyBorder="1" applyAlignment="1">
      <alignment/>
    </xf>
    <xf numFmtId="0" fontId="1" fillId="11" borderId="60" xfId="18" applyNumberFormat="1" applyFont="1" applyFill="1" applyBorder="1" applyAlignment="1">
      <alignment/>
    </xf>
    <xf numFmtId="167" fontId="24" fillId="4" borderId="1" xfId="26" applyNumberFormat="1" applyFont="1" applyFill="1" applyBorder="1" applyAlignment="1" applyProtection="1">
      <alignment/>
      <protection locked="0"/>
    </xf>
    <xf numFmtId="169" fontId="0" fillId="0" borderId="0" xfId="0" applyNumberFormat="1"/>
    <xf numFmtId="0" fontId="1" fillId="11" borderId="60" xfId="18" applyNumberFormat="1" applyFont="1" applyFill="1" applyBorder="1" applyAlignment="1">
      <alignment wrapText="1"/>
    </xf>
    <xf numFmtId="174" fontId="0" fillId="0" borderId="0" xfId="15" applyNumberFormat="1" applyFont="1"/>
    <xf numFmtId="167" fontId="0" fillId="16" borderId="1" xfId="26" applyNumberFormat="1" applyFont="1" applyFill="1" applyBorder="1" applyAlignment="1" applyProtection="1">
      <alignment/>
      <protection hidden="1" locked="0"/>
    </xf>
    <xf numFmtId="0" fontId="0" fillId="0" borderId="0" xfId="0" applyAlignment="1" applyProtection="1">
      <alignment vertical="center"/>
      <protection hidden="1" locked="0"/>
    </xf>
    <xf numFmtId="0" fontId="0" fillId="0" borderId="0" xfId="0" applyAlignment="1">
      <alignment vertical="center"/>
    </xf>
    <xf numFmtId="0" fontId="73" fillId="0" borderId="0" xfId="0" applyFont="1" applyBorder="1" applyAlignment="1" applyProtection="1">
      <alignment vertical="center"/>
      <protection locked="0"/>
    </xf>
    <xf numFmtId="0" fontId="74" fillId="0" borderId="0" xfId="0" applyFont="1" applyBorder="1" applyAlignment="1" applyProtection="1">
      <alignment vertical="center"/>
      <protection locked="0"/>
    </xf>
    <xf numFmtId="0" fontId="25" fillId="0" borderId="0" xfId="0" applyFont="1" applyAlignment="1" applyProtection="1">
      <alignment vertical="center"/>
      <protection hidden="1" locked="0"/>
    </xf>
    <xf numFmtId="0" fontId="74" fillId="0" borderId="0" xfId="0" applyFont="1" applyBorder="1" applyAlignment="1" applyProtection="1">
      <alignment horizontal="center" vertical="center"/>
      <protection locked="0"/>
    </xf>
    <xf numFmtId="0" fontId="78" fillId="0" borderId="0" xfId="0" applyFont="1" applyBorder="1" applyAlignment="1" applyProtection="1">
      <alignment vertical="center" wrapText="1"/>
      <protection locked="0"/>
    </xf>
    <xf numFmtId="0" fontId="79" fillId="0" borderId="0" xfId="0" applyFont="1" applyBorder="1" applyAlignment="1" applyProtection="1">
      <alignment vertical="center" wrapText="1"/>
      <protection locked="0"/>
    </xf>
    <xf numFmtId="0" fontId="73" fillId="0" borderId="0" xfId="0" applyFont="1" applyBorder="1" applyAlignment="1" applyProtection="1">
      <alignment horizontal="center" vertical="center" wrapText="1"/>
      <protection locked="0"/>
    </xf>
    <xf numFmtId="169" fontId="73" fillId="0" borderId="0" xfId="27" applyNumberFormat="1" applyFont="1" applyBorder="1" applyAlignment="1" applyProtection="1">
      <alignment vertical="center"/>
      <protection locked="0"/>
    </xf>
    <xf numFmtId="175" fontId="78" fillId="0" borderId="0" xfId="0" applyNumberFormat="1" applyFont="1" applyBorder="1" applyAlignment="1" applyProtection="1">
      <alignment vertical="center"/>
      <protection locked="0"/>
    </xf>
    <xf numFmtId="169" fontId="78" fillId="0" borderId="0" xfId="27" applyNumberFormat="1" applyFont="1" applyBorder="1" applyAlignment="1" applyProtection="1">
      <alignment horizontal="center" vertical="center"/>
      <protection locked="0"/>
    </xf>
    <xf numFmtId="0" fontId="75" fillId="0" borderId="0" xfId="0" applyFont="1" applyBorder="1" applyAlignment="1" applyProtection="1">
      <alignment horizontal="center" vertical="center"/>
      <protection locked="0"/>
    </xf>
    <xf numFmtId="0" fontId="78" fillId="0" borderId="0" xfId="0" applyFont="1" applyBorder="1" applyAlignment="1" applyProtection="1">
      <alignment horizontal="center" vertical="center" wrapText="1"/>
      <protection locked="0"/>
    </xf>
    <xf numFmtId="0" fontId="79" fillId="0" borderId="0" xfId="0" applyFont="1" applyBorder="1" applyAlignment="1" applyProtection="1">
      <alignment horizontal="center" vertical="center" wrapText="1"/>
      <protection locked="0"/>
    </xf>
    <xf numFmtId="175" fontId="78" fillId="0" borderId="19" xfId="0" applyNumberFormat="1" applyFont="1" applyBorder="1" applyAlignment="1" applyProtection="1">
      <alignment vertical="center"/>
      <protection locked="0"/>
    </xf>
    <xf numFmtId="0" fontId="75" fillId="0" borderId="0" xfId="0" applyFont="1" applyBorder="1" applyAlignment="1" applyProtection="1">
      <alignment vertical="center"/>
      <protection locked="0"/>
    </xf>
    <xf numFmtId="169" fontId="61" fillId="11" borderId="22" xfId="18" applyNumberFormat="1" applyFont="1" applyFill="1" applyBorder="1"/>
    <xf numFmtId="43" fontId="1" fillId="11" borderId="60" xfId="18" applyNumberFormat="1" applyFont="1" applyFill="1" applyBorder="1" applyAlignment="1">
      <alignment horizontal="center"/>
    </xf>
    <xf numFmtId="169" fontId="1" fillId="11" borderId="51" xfId="18" applyNumberFormat="1" applyFont="1" applyFill="1" applyBorder="1"/>
    <xf numFmtId="0" fontId="1" fillId="0" borderId="61" xfId="18" applyNumberFormat="1" applyFont="1" applyBorder="1" applyAlignment="1">
      <alignment/>
    </xf>
    <xf numFmtId="167" fontId="0" fillId="2" borderId="8" xfId="18" applyNumberFormat="1" applyFill="1" applyBorder="1" applyAlignment="1" applyProtection="1">
      <alignment horizontal="center" vertical="center" wrapText="1"/>
      <protection/>
    </xf>
    <xf numFmtId="169" fontId="61" fillId="11" borderId="31" xfId="18" applyNumberFormat="1" applyFont="1" applyFill="1" applyBorder="1" applyAlignment="1">
      <alignment/>
    </xf>
    <xf numFmtId="169" fontId="61" fillId="11" borderId="33" xfId="18" applyNumberFormat="1" applyFont="1" applyFill="1" applyBorder="1"/>
    <xf numFmtId="167" fontId="12" fillId="17" borderId="0" xfId="35" applyNumberFormat="1" applyFont="1" applyFill="1" applyBorder="1" applyAlignment="1" applyProtection="1">
      <alignment/>
      <protection/>
    </xf>
    <xf numFmtId="0" fontId="81" fillId="18" borderId="0" xfId="56" applyFont="1" applyFill="1">
      <alignment/>
      <protection/>
    </xf>
    <xf numFmtId="0" fontId="67" fillId="18" borderId="0" xfId="56" applyFont="1" applyFill="1">
      <alignment/>
      <protection/>
    </xf>
    <xf numFmtId="0" fontId="84" fillId="18" borderId="0" xfId="56" applyFont="1" applyFill="1">
      <alignment/>
      <protection/>
    </xf>
    <xf numFmtId="0" fontId="86" fillId="18" borderId="0" xfId="57" applyFont="1" applyFill="1" applyAlignment="1" applyProtection="1">
      <alignment/>
      <protection/>
    </xf>
    <xf numFmtId="169" fontId="88" fillId="19" borderId="0" xfId="35" applyNumberFormat="1" applyFont="1" applyFill="1" applyBorder="1" applyAlignment="1" applyProtection="1">
      <alignment/>
      <protection/>
    </xf>
    <xf numFmtId="0" fontId="88" fillId="20" borderId="0" xfId="0" applyFont="1" applyFill="1"/>
    <xf numFmtId="167" fontId="88" fillId="20" borderId="0" xfId="0" applyNumberFormat="1" applyFont="1" applyFill="1"/>
    <xf numFmtId="169" fontId="89" fillId="20" borderId="41" xfId="18" applyNumberFormat="1" applyFont="1" applyFill="1" applyBorder="1"/>
    <xf numFmtId="169" fontId="89" fillId="20" borderId="62" xfId="18" applyNumberFormat="1" applyFont="1" applyFill="1" applyBorder="1"/>
    <xf numFmtId="37" fontId="88" fillId="20" borderId="0" xfId="0" applyNumberFormat="1" applyFont="1" applyFill="1"/>
    <xf numFmtId="0" fontId="7" fillId="2" borderId="3" xfId="35" applyFont="1" applyFill="1" applyBorder="1" applyAlignment="1" applyProtection="1">
      <alignment horizontal="center"/>
      <protection/>
    </xf>
    <xf numFmtId="0" fontId="4" fillId="0" borderId="63" xfId="0" applyFont="1" applyBorder="1" applyAlignment="1" applyProtection="1">
      <alignment horizontal="center" wrapText="1"/>
      <protection/>
    </xf>
    <xf numFmtId="0" fontId="4" fillId="0" borderId="64" xfId="0" applyFont="1" applyBorder="1" applyAlignment="1" applyProtection="1">
      <alignment horizontal="center" wrapText="1"/>
      <protection/>
    </xf>
    <xf numFmtId="0" fontId="4" fillId="0" borderId="65" xfId="0" applyFont="1" applyBorder="1" applyAlignment="1" applyProtection="1">
      <alignment horizontal="center" wrapText="1"/>
      <protection/>
    </xf>
    <xf numFmtId="0" fontId="5" fillId="0" borderId="11" xfId="0" applyFont="1" applyBorder="1" applyAlignment="1" applyProtection="1">
      <alignment horizontal="left" vertical="center" wrapText="1"/>
      <protection/>
    </xf>
    <xf numFmtId="0" fontId="5" fillId="0" borderId="66" xfId="0" applyFont="1" applyBorder="1" applyAlignment="1" applyProtection="1">
      <alignment horizontal="center" vertical="center" wrapText="1"/>
      <protection/>
    </xf>
    <xf numFmtId="0" fontId="5" fillId="0" borderId="67" xfId="0" applyFont="1" applyBorder="1" applyAlignment="1" applyProtection="1">
      <alignment horizontal="center" vertical="center" wrapText="1"/>
      <protection/>
    </xf>
    <xf numFmtId="0" fontId="5" fillId="0" borderId="68" xfId="0" applyFont="1" applyBorder="1" applyAlignment="1" applyProtection="1">
      <alignment horizontal="center" vertical="center" wrapText="1"/>
      <protection/>
    </xf>
    <xf numFmtId="0" fontId="5" fillId="0" borderId="2" xfId="0" applyFont="1" applyBorder="1" applyAlignment="1" applyProtection="1">
      <alignment horizontal="center" wrapText="1"/>
      <protection/>
    </xf>
    <xf numFmtId="0" fontId="5" fillId="0" borderId="45" xfId="0" applyFont="1" applyBorder="1" applyAlignment="1" applyProtection="1">
      <alignment horizontal="center" wrapText="1"/>
      <protection/>
    </xf>
    <xf numFmtId="0" fontId="5" fillId="0" borderId="7" xfId="0" applyFont="1" applyBorder="1" applyAlignment="1" applyProtection="1">
      <alignment horizontal="center" wrapText="1"/>
      <protection/>
    </xf>
    <xf numFmtId="0" fontId="80" fillId="18" borderId="0" xfId="56" applyFont="1" applyFill="1" applyAlignment="1">
      <alignment vertical="center" wrapText="1"/>
      <protection/>
    </xf>
    <xf numFmtId="0" fontId="31" fillId="13" borderId="24" xfId="0" applyFont="1" applyFill="1" applyBorder="1" applyAlignment="1" applyProtection="1">
      <alignment horizontal="center" shrinkToFit="1"/>
      <protection hidden="1" locked="0"/>
    </xf>
    <xf numFmtId="49" fontId="31" fillId="13" borderId="69" xfId="0" applyNumberFormat="1" applyFont="1" applyFill="1" applyBorder="1" applyAlignment="1" applyProtection="1">
      <alignment horizontal="center" shrinkToFit="1"/>
      <protection hidden="1" locked="0"/>
    </xf>
    <xf numFmtId="0" fontId="26" fillId="21" borderId="0" xfId="38" applyFont="1" applyFill="1" applyAlignment="1" applyProtection="1">
      <alignment horizontal="center"/>
      <protection hidden="1" locked="0"/>
    </xf>
    <xf numFmtId="0" fontId="31" fillId="13" borderId="69" xfId="0" applyFont="1" applyFill="1" applyBorder="1" applyAlignment="1" applyProtection="1">
      <alignment horizontal="center" shrinkToFit="1"/>
      <protection hidden="1" locked="0"/>
    </xf>
    <xf numFmtId="0" fontId="39" fillId="0" borderId="70" xfId="38" applyFont="1" applyBorder="1" applyAlignment="1">
      <alignment horizontal="justify" vertical="center" textRotation="90"/>
      <protection/>
    </xf>
    <xf numFmtId="0" fontId="39" fillId="0" borderId="71" xfId="38" applyFont="1" applyBorder="1" applyAlignment="1">
      <alignment horizontal="justify" vertical="center" textRotation="90"/>
      <protection/>
    </xf>
    <xf numFmtId="0" fontId="39" fillId="0" borderId="59" xfId="38" applyFont="1" applyBorder="1" applyAlignment="1">
      <alignment horizontal="justify" vertical="center" textRotation="90"/>
      <protection/>
    </xf>
    <xf numFmtId="0" fontId="39" fillId="0" borderId="72" xfId="38" applyFont="1" applyBorder="1" applyAlignment="1">
      <alignment horizontal="justify" vertical="center" textRotation="90"/>
      <protection/>
    </xf>
    <xf numFmtId="0" fontId="39" fillId="0" borderId="73" xfId="38" applyFont="1" applyBorder="1" applyAlignment="1">
      <alignment horizontal="justify" vertical="center" textRotation="90"/>
      <protection/>
    </xf>
    <xf numFmtId="0" fontId="42" fillId="0" borderId="69" xfId="38" applyFont="1" applyBorder="1" applyAlignment="1">
      <alignment horizontal="center"/>
      <protection/>
    </xf>
    <xf numFmtId="0" fontId="72" fillId="0" borderId="0" xfId="0" applyFont="1" applyAlignment="1">
      <alignment horizontal="center"/>
    </xf>
    <xf numFmtId="0" fontId="24" fillId="2" borderId="1" xfId="35" applyNumberFormat="1" applyFont="1" applyFill="1" applyBorder="1" applyAlignment="1" applyProtection="1">
      <alignment horizontal="left" wrapText="1"/>
      <protection/>
    </xf>
    <xf numFmtId="0" fontId="0" fillId="2" borderId="1" xfId="35" applyFont="1" applyFill="1" applyBorder="1" applyAlignment="1" applyProtection="1">
      <alignment horizontal="left" wrapText="1"/>
      <protection/>
    </xf>
    <xf numFmtId="0" fontId="48" fillId="0" borderId="19" xfId="0" applyFont="1" applyFill="1" applyBorder="1" applyProtection="1">
      <protection/>
    </xf>
    <xf numFmtId="0" fontId="0" fillId="4" borderId="8" xfId="35" applyFont="1" applyFill="1" applyBorder="1" applyAlignment="1" applyProtection="1">
      <alignment wrapText="1"/>
      <protection/>
    </xf>
    <xf numFmtId="0" fontId="0" fillId="4" borderId="3" xfId="35" applyFont="1" applyFill="1" applyBorder="1" applyAlignment="1" applyProtection="1">
      <alignment wrapText="1"/>
      <protection/>
    </xf>
    <xf numFmtId="0" fontId="7" fillId="0" borderId="1" xfId="35" applyFont="1" applyFill="1" applyBorder="1" applyAlignment="1" applyProtection="1">
      <alignment horizontal="left" wrapText="1"/>
      <protection/>
    </xf>
    <xf numFmtId="0" fontId="44" fillId="0" borderId="25" xfId="0" applyNumberFormat="1" applyFont="1" applyBorder="1" applyAlignment="1" applyProtection="1">
      <alignment horizontal="center" wrapText="1"/>
      <protection/>
    </xf>
    <xf numFmtId="0" fontId="44" fillId="0" borderId="28" xfId="0" applyNumberFormat="1" applyFont="1" applyBorder="1" applyAlignment="1" applyProtection="1">
      <alignment horizontal="center" wrapText="1"/>
      <protection/>
    </xf>
    <xf numFmtId="0" fontId="44" fillId="0" borderId="25" xfId="0" applyNumberFormat="1" applyFont="1" applyBorder="1" applyAlignment="1" applyProtection="1">
      <alignment horizontal="center"/>
      <protection/>
    </xf>
    <xf numFmtId="0" fontId="44" fillId="0" borderId="28" xfId="0" applyNumberFormat="1" applyFont="1" applyBorder="1" applyAlignment="1" applyProtection="1">
      <alignment horizontal="center"/>
      <protection/>
    </xf>
    <xf numFmtId="0" fontId="44" fillId="0" borderId="69" xfId="0" applyNumberFormat="1" applyFont="1" applyBorder="1" applyAlignment="1" applyProtection="1">
      <alignment horizontal="left"/>
      <protection/>
    </xf>
    <xf numFmtId="0" fontId="7" fillId="0" borderId="25" xfId="0" applyNumberFormat="1" applyFont="1" applyBorder="1" applyAlignment="1" applyProtection="1">
      <alignment horizontal="center"/>
      <protection/>
    </xf>
    <xf numFmtId="0" fontId="7" fillId="0" borderId="74" xfId="0" applyNumberFormat="1" applyFont="1" applyBorder="1" applyAlignment="1" applyProtection="1">
      <alignment horizontal="center"/>
      <protection/>
    </xf>
    <xf numFmtId="0" fontId="7" fillId="0" borderId="28" xfId="0" applyNumberFormat="1" applyFont="1" applyBorder="1" applyAlignment="1" applyProtection="1">
      <alignment horizontal="center"/>
      <protection/>
    </xf>
    <xf numFmtId="0" fontId="44" fillId="5" borderId="42" xfId="0" applyNumberFormat="1" applyFont="1" applyFill="1" applyBorder="1" applyAlignment="1" applyProtection="1">
      <alignment horizontal="center"/>
      <protection/>
    </xf>
    <xf numFmtId="0" fontId="44" fillId="5" borderId="26" xfId="0" applyNumberFormat="1" applyFont="1" applyFill="1" applyBorder="1" applyAlignment="1" applyProtection="1">
      <alignment horizontal="center"/>
      <protection/>
    </xf>
    <xf numFmtId="0" fontId="44" fillId="0" borderId="74" xfId="0" applyNumberFormat="1" applyFont="1" applyBorder="1" applyAlignment="1" applyProtection="1">
      <alignment horizontal="center" wrapText="1"/>
      <protection/>
    </xf>
    <xf numFmtId="0" fontId="44" fillId="0" borderId="74" xfId="0" applyNumberFormat="1" applyFont="1" applyBorder="1" applyAlignment="1" applyProtection="1">
      <alignment horizontal="center"/>
      <protection/>
    </xf>
    <xf numFmtId="0" fontId="20" fillId="4" borderId="8" xfId="35" applyNumberFormat="1" applyFont="1" applyFill="1" applyBorder="1" applyAlignment="1" applyProtection="1">
      <alignment horizontal="left" wrapText="1"/>
      <protection/>
    </xf>
    <xf numFmtId="0" fontId="20" fillId="4" borderId="3" xfId="35" applyNumberFormat="1" applyFont="1" applyFill="1" applyBorder="1" applyAlignment="1" applyProtection="1">
      <alignment horizontal="left" wrapText="1"/>
      <protection/>
    </xf>
    <xf numFmtId="0" fontId="24" fillId="2" borderId="8" xfId="35" applyNumberFormat="1" applyFont="1" applyFill="1" applyBorder="1" applyAlignment="1" applyProtection="1">
      <alignment horizontal="left" wrapText="1"/>
      <protection/>
    </xf>
    <xf numFmtId="0" fontId="24" fillId="2" borderId="3" xfId="35" applyNumberFormat="1" applyFont="1" applyFill="1" applyBorder="1" applyAlignment="1" applyProtection="1">
      <alignment horizontal="left" wrapText="1"/>
      <protection/>
    </xf>
    <xf numFmtId="0" fontId="24" fillId="4" borderId="8" xfId="35" applyNumberFormat="1" applyFont="1" applyFill="1" applyBorder="1" applyAlignment="1" applyProtection="1">
      <alignment horizontal="left" wrapText="1"/>
      <protection/>
    </xf>
    <xf numFmtId="0" fontId="24" fillId="4" borderId="3" xfId="35" applyNumberFormat="1" applyFont="1" applyFill="1" applyBorder="1" applyAlignment="1" applyProtection="1">
      <alignment horizontal="left" wrapText="1"/>
      <protection/>
    </xf>
    <xf numFmtId="0" fontId="44" fillId="0" borderId="42" xfId="0" applyNumberFormat="1" applyFont="1" applyBorder="1" applyAlignment="1" applyProtection="1">
      <alignment horizontal="center"/>
      <protection/>
    </xf>
    <xf numFmtId="0" fontId="44" fillId="0" borderId="26" xfId="0" applyNumberFormat="1" applyFont="1" applyBorder="1" applyAlignment="1" applyProtection="1">
      <alignment horizontal="center"/>
      <protection/>
    </xf>
    <xf numFmtId="0" fontId="0" fillId="0" borderId="8" xfId="35" applyFont="1" applyFill="1" applyBorder="1" applyAlignment="1" applyProtection="1">
      <alignment horizontal="left" wrapText="1"/>
      <protection/>
    </xf>
    <xf numFmtId="0" fontId="0" fillId="0" borderId="3" xfId="35" applyFont="1" applyFill="1" applyBorder="1" applyAlignment="1" applyProtection="1">
      <alignment horizontal="left" wrapText="1"/>
      <protection/>
    </xf>
    <xf numFmtId="0" fontId="24" fillId="0" borderId="1" xfId="35" applyNumberFormat="1" applyFont="1" applyFill="1" applyBorder="1" applyAlignment="1" applyProtection="1">
      <alignment horizontal="left" wrapText="1"/>
      <protection/>
    </xf>
    <xf numFmtId="0" fontId="24" fillId="4" borderId="8" xfId="35" applyNumberFormat="1" applyFont="1" applyFill="1" applyBorder="1" applyAlignment="1" applyProtection="1">
      <alignment horizontal="left" wrapText="1"/>
      <protection/>
    </xf>
    <xf numFmtId="0" fontId="24" fillId="4" borderId="3" xfId="35" applyNumberFormat="1" applyFont="1" applyFill="1" applyBorder="1" applyAlignment="1" applyProtection="1">
      <alignment horizontal="left" wrapText="1"/>
      <protection/>
    </xf>
    <xf numFmtId="0" fontId="20" fillId="4" borderId="1" xfId="35" applyNumberFormat="1" applyFont="1" applyFill="1" applyBorder="1" applyAlignment="1" applyProtection="1">
      <alignment horizontal="left" wrapText="1"/>
      <protection/>
    </xf>
    <xf numFmtId="0" fontId="20" fillId="4" borderId="8" xfId="35" applyNumberFormat="1" applyFont="1" applyFill="1" applyBorder="1" applyAlignment="1" applyProtection="1">
      <alignment wrapText="1"/>
      <protection/>
    </xf>
    <xf numFmtId="0" fontId="20" fillId="4" borderId="3" xfId="35" applyNumberFormat="1" applyFont="1" applyFill="1" applyBorder="1" applyAlignment="1" applyProtection="1">
      <alignment wrapText="1"/>
      <protection/>
    </xf>
    <xf numFmtId="0" fontId="24" fillId="0" borderId="8" xfId="35" applyNumberFormat="1" applyFont="1" applyFill="1" applyBorder="1" applyAlignment="1" applyProtection="1">
      <alignment wrapText="1"/>
      <protection/>
    </xf>
    <xf numFmtId="0" fontId="24" fillId="0" borderId="3" xfId="35" applyNumberFormat="1" applyFont="1" applyFill="1" applyBorder="1" applyAlignment="1" applyProtection="1">
      <alignment wrapText="1"/>
      <protection/>
    </xf>
    <xf numFmtId="0" fontId="24" fillId="0" borderId="8" xfId="35" applyNumberFormat="1" applyFont="1" applyFill="1" applyBorder="1" applyAlignment="1" applyProtection="1">
      <alignment wrapText="1"/>
      <protection/>
    </xf>
    <xf numFmtId="0" fontId="24" fillId="0" borderId="3" xfId="35" applyNumberFormat="1" applyFont="1" applyFill="1" applyBorder="1" applyAlignment="1" applyProtection="1">
      <alignment wrapText="1"/>
      <protection/>
    </xf>
    <xf numFmtId="0" fontId="20" fillId="2" borderId="1" xfId="35" applyNumberFormat="1" applyFont="1" applyFill="1" applyBorder="1" applyAlignment="1" applyProtection="1">
      <alignment horizontal="left" wrapText="1"/>
      <protection/>
    </xf>
    <xf numFmtId="0" fontId="24" fillId="0" borderId="8" xfId="35" applyNumberFormat="1" applyFont="1" applyFill="1" applyBorder="1" applyAlignment="1" applyProtection="1">
      <alignment horizontal="left" wrapText="1"/>
      <protection/>
    </xf>
    <xf numFmtId="0" fontId="24" fillId="0" borderId="3" xfId="35" applyNumberFormat="1" applyFont="1" applyFill="1" applyBorder="1" applyAlignment="1" applyProtection="1">
      <alignment horizontal="left" wrapText="1"/>
      <protection/>
    </xf>
    <xf numFmtId="0" fontId="24" fillId="4" borderId="1" xfId="35" applyNumberFormat="1" applyFont="1" applyFill="1" applyBorder="1" applyAlignment="1" applyProtection="1">
      <alignment horizontal="left" wrapText="1"/>
      <protection/>
    </xf>
    <xf numFmtId="0" fontId="24" fillId="4" borderId="8" xfId="35" applyNumberFormat="1" applyFont="1" applyFill="1" applyBorder="1" applyAlignment="1" applyProtection="1">
      <alignment wrapText="1"/>
      <protection/>
    </xf>
    <xf numFmtId="0" fontId="24" fillId="4" borderId="3" xfId="35" applyNumberFormat="1" applyFont="1" applyFill="1" applyBorder="1" applyAlignment="1" applyProtection="1">
      <alignment wrapText="1"/>
      <protection/>
    </xf>
    <xf numFmtId="0" fontId="24" fillId="0" borderId="8" xfId="35" applyNumberFormat="1" applyFont="1" applyFill="1" applyBorder="1" applyAlignment="1" applyProtection="1">
      <alignment horizontal="left" wrapText="1"/>
      <protection/>
    </xf>
    <xf numFmtId="0" fontId="24" fillId="0" borderId="3" xfId="35" applyNumberFormat="1" applyFont="1" applyFill="1" applyBorder="1" applyAlignment="1" applyProtection="1">
      <alignment horizontal="left" wrapText="1"/>
      <protection/>
    </xf>
    <xf numFmtId="0" fontId="11" fillId="2" borderId="1" xfId="35" applyFont="1" applyFill="1" applyBorder="1" applyAlignment="1" applyProtection="1">
      <alignment horizontal="center" vertical="center"/>
      <protection/>
    </xf>
    <xf numFmtId="1" fontId="11" fillId="2" borderId="1" xfId="35" applyNumberFormat="1" applyFont="1" applyFill="1" applyBorder="1" applyAlignment="1" applyProtection="1">
      <alignment horizontal="center" vertical="center" wrapText="1"/>
      <protection/>
    </xf>
    <xf numFmtId="0" fontId="0" fillId="4" borderId="8" xfId="35" applyFont="1" applyFill="1" applyBorder="1" applyAlignment="1" applyProtection="1">
      <alignment horizontal="left" wrapText="1"/>
      <protection/>
    </xf>
    <xf numFmtId="0" fontId="0" fillId="4" borderId="3" xfId="35" applyFont="1" applyFill="1" applyBorder="1" applyAlignment="1" applyProtection="1">
      <alignment horizontal="left" wrapText="1"/>
      <protection/>
    </xf>
    <xf numFmtId="0" fontId="0" fillId="0" borderId="8" xfId="35" applyFont="1" applyFill="1" applyBorder="1" applyAlignment="1" applyProtection="1">
      <alignment horizontal="left" wrapText="1"/>
      <protection/>
    </xf>
    <xf numFmtId="0" fontId="0" fillId="0" borderId="3" xfId="35" applyFont="1" applyFill="1" applyBorder="1" applyAlignment="1" applyProtection="1">
      <alignment horizontal="left" wrapText="1"/>
      <protection/>
    </xf>
    <xf numFmtId="1" fontId="7" fillId="3" borderId="9" xfId="35" applyNumberFormat="1" applyFont="1" applyFill="1" applyBorder="1" applyAlignment="1" applyProtection="1">
      <alignment horizontal="center"/>
      <protection locked="0"/>
    </xf>
    <xf numFmtId="0" fontId="57" fillId="0" borderId="75" xfId="35" applyFont="1" applyBorder="1" applyAlignment="1" applyProtection="1">
      <alignment horizontal="left"/>
      <protection/>
    </xf>
    <xf numFmtId="0" fontId="14" fillId="0" borderId="76" xfId="35" applyFont="1" applyBorder="1" applyAlignment="1" applyProtection="1">
      <alignment horizontal="left"/>
      <protection/>
    </xf>
    <xf numFmtId="0" fontId="14" fillId="0" borderId="77" xfId="35" applyFont="1" applyBorder="1" applyAlignment="1" applyProtection="1">
      <alignment horizontal="left"/>
      <protection/>
    </xf>
    <xf numFmtId="0" fontId="11" fillId="2" borderId="1" xfId="35" applyFont="1" applyFill="1" applyBorder="1" applyAlignment="1" applyProtection="1">
      <alignment horizontal="center"/>
      <protection/>
    </xf>
    <xf numFmtId="0" fontId="11" fillId="2" borderId="1" xfId="35" applyFont="1" applyFill="1" applyBorder="1" applyAlignment="1" applyProtection="1">
      <alignment horizontal="center" vertical="center" wrapText="1"/>
      <protection/>
    </xf>
    <xf numFmtId="0" fontId="20" fillId="4" borderId="1" xfId="35" applyFont="1" applyFill="1" applyBorder="1" applyAlignment="1" applyProtection="1">
      <alignment horizontal="left" wrapText="1"/>
      <protection/>
    </xf>
    <xf numFmtId="0" fontId="7" fillId="2" borderId="2" xfId="35" applyNumberFormat="1" applyFont="1" applyFill="1" applyBorder="1" applyAlignment="1" applyProtection="1">
      <alignment horizontal="center" vertical="center" textRotation="90"/>
      <protection/>
    </xf>
    <xf numFmtId="0" fontId="51" fillId="4" borderId="8" xfId="35" applyNumberFormat="1" applyFont="1" applyFill="1" applyBorder="1" applyAlignment="1" applyProtection="1">
      <alignment horizontal="left" wrapText="1"/>
      <protection/>
    </xf>
    <xf numFmtId="0" fontId="51" fillId="4" borderId="3" xfId="35" applyNumberFormat="1" applyFont="1" applyFill="1" applyBorder="1" applyAlignment="1" applyProtection="1">
      <alignment horizontal="left" wrapText="1"/>
      <protection/>
    </xf>
    <xf numFmtId="0" fontId="24" fillId="2" borderId="1" xfId="35" applyNumberFormat="1" applyFont="1" applyFill="1" applyBorder="1" applyAlignment="1" applyProtection="1">
      <alignment horizontal="left" wrapText="1"/>
      <protection/>
    </xf>
    <xf numFmtId="0" fontId="7" fillId="2" borderId="1" xfId="35" applyFont="1" applyFill="1" applyBorder="1" applyAlignment="1" applyProtection="1">
      <alignment horizontal="left" wrapText="1"/>
      <protection/>
    </xf>
    <xf numFmtId="0" fontId="7" fillId="2" borderId="1" xfId="35" applyFont="1" applyFill="1" applyBorder="1" applyAlignment="1" applyProtection="1">
      <alignment horizontal="center" vertical="center" wrapText="1"/>
      <protection/>
    </xf>
    <xf numFmtId="0" fontId="7" fillId="3" borderId="9" xfId="35" applyNumberFormat="1" applyFont="1" applyFill="1" applyBorder="1" applyAlignment="1" applyProtection="1">
      <alignment horizontal="center"/>
      <protection locked="0"/>
    </xf>
    <xf numFmtId="0" fontId="0" fillId="0" borderId="1" xfId="35" applyFont="1" applyFill="1" applyBorder="1" applyAlignment="1" applyProtection="1">
      <alignment horizontal="left" wrapText="1"/>
      <protection/>
    </xf>
    <xf numFmtId="0" fontId="20" fillId="2" borderId="1" xfId="35" applyFont="1" applyFill="1" applyBorder="1" applyAlignment="1" applyProtection="1">
      <alignment horizontal="center" vertical="center" wrapText="1"/>
      <protection/>
    </xf>
    <xf numFmtId="0" fontId="11" fillId="2" borderId="8" xfId="35" applyFont="1" applyFill="1" applyBorder="1" applyAlignment="1" applyProtection="1">
      <alignment horizontal="center"/>
      <protection/>
    </xf>
    <xf numFmtId="0" fontId="7" fillId="2" borderId="8" xfId="35" applyFont="1" applyFill="1" applyBorder="1" applyAlignment="1" applyProtection="1">
      <alignment horizontal="center"/>
      <protection/>
    </xf>
    <xf numFmtId="0" fontId="7" fillId="2" borderId="1" xfId="35" applyFont="1" applyFill="1" applyBorder="1" applyAlignment="1" applyProtection="1">
      <alignment horizontal="center"/>
      <protection/>
    </xf>
    <xf numFmtId="0" fontId="8" fillId="2" borderId="1" xfId="35" applyFont="1" applyFill="1" applyBorder="1" applyAlignment="1" applyProtection="1">
      <alignment horizontal="center"/>
      <protection/>
    </xf>
    <xf numFmtId="0" fontId="7" fillId="3" borderId="8" xfId="35" applyFont="1" applyFill="1" applyBorder="1" applyAlignment="1" applyProtection="1">
      <alignment horizontal="center" wrapText="1"/>
      <protection locked="0"/>
    </xf>
    <xf numFmtId="0" fontId="7" fillId="3" borderId="9" xfId="35" applyFont="1" applyFill="1" applyBorder="1" applyAlignment="1" applyProtection="1">
      <alignment horizontal="center" wrapText="1"/>
      <protection locked="0"/>
    </xf>
    <xf numFmtId="0" fontId="7" fillId="3" borderId="3" xfId="35" applyFont="1" applyFill="1" applyBorder="1" applyAlignment="1" applyProtection="1">
      <alignment horizontal="center" wrapText="1"/>
      <protection locked="0"/>
    </xf>
    <xf numFmtId="172" fontId="7" fillId="3" borderId="8" xfId="35" applyNumberFormat="1" applyFont="1" applyFill="1" applyBorder="1" applyAlignment="1" applyProtection="1">
      <alignment horizontal="center" wrapText="1"/>
      <protection locked="0"/>
    </xf>
    <xf numFmtId="172" fontId="7" fillId="3" borderId="9" xfId="35" applyNumberFormat="1" applyFont="1" applyFill="1" applyBorder="1" applyAlignment="1" applyProtection="1">
      <alignment horizontal="center" wrapText="1"/>
      <protection locked="0"/>
    </xf>
    <xf numFmtId="172" fontId="7" fillId="3" borderId="3" xfId="35" applyNumberFormat="1" applyFont="1" applyFill="1" applyBorder="1" applyAlignment="1" applyProtection="1">
      <alignment horizontal="center" wrapText="1"/>
      <protection locked="0"/>
    </xf>
    <xf numFmtId="0" fontId="7" fillId="2" borderId="1" xfId="35" applyFont="1" applyFill="1" applyBorder="1" applyAlignment="1" applyProtection="1">
      <alignment horizontal="center" wrapText="1"/>
      <protection/>
    </xf>
    <xf numFmtId="0" fontId="11" fillId="2" borderId="2" xfId="35" applyFont="1" applyFill="1" applyBorder="1" applyAlignment="1" applyProtection="1">
      <alignment horizontal="center" vertical="center" textRotation="90" wrapText="1"/>
      <protection/>
    </xf>
    <xf numFmtId="0" fontId="11" fillId="2" borderId="45" xfId="35" applyFont="1" applyFill="1" applyBorder="1" applyAlignment="1" applyProtection="1">
      <alignment horizontal="center" vertical="center" textRotation="90" wrapText="1"/>
      <protection/>
    </xf>
    <xf numFmtId="0" fontId="11" fillId="2" borderId="7" xfId="35" applyFont="1" applyFill="1" applyBorder="1" applyAlignment="1" applyProtection="1">
      <alignment horizontal="center" vertical="center" textRotation="90" wrapText="1"/>
      <protection/>
    </xf>
    <xf numFmtId="0" fontId="0" fillId="4" borderId="8" xfId="35" applyFont="1" applyFill="1" applyBorder="1" applyAlignment="1" applyProtection="1">
      <alignment/>
      <protection/>
    </xf>
    <xf numFmtId="0" fontId="0" fillId="4" borderId="3" xfId="35" applyFont="1" applyFill="1" applyBorder="1" applyAlignment="1" applyProtection="1">
      <alignment/>
      <protection/>
    </xf>
    <xf numFmtId="0" fontId="7" fillId="2" borderId="45" xfId="35" applyNumberFormat="1" applyFont="1" applyFill="1" applyBorder="1" applyAlignment="1" applyProtection="1">
      <alignment horizontal="center" vertical="center" textRotation="90"/>
      <protection/>
    </xf>
    <xf numFmtId="0" fontId="7" fillId="2" borderId="7" xfId="35" applyNumberFormat="1" applyFont="1" applyFill="1" applyBorder="1" applyAlignment="1" applyProtection="1">
      <alignment horizontal="center" vertical="center" textRotation="90"/>
      <protection/>
    </xf>
    <xf numFmtId="0" fontId="7" fillId="4" borderId="1" xfId="35" applyFont="1" applyFill="1" applyBorder="1" applyAlignment="1" applyProtection="1">
      <alignment horizontal="left" wrapText="1"/>
      <protection/>
    </xf>
    <xf numFmtId="0" fontId="14" fillId="0" borderId="1" xfId="35" applyFont="1" applyFill="1" applyBorder="1" applyAlignment="1" applyProtection="1">
      <alignment horizontal="left" wrapText="1"/>
      <protection/>
    </xf>
    <xf numFmtId="0" fontId="65" fillId="4" borderId="8" xfId="35" applyFont="1" applyFill="1" applyBorder="1" applyAlignment="1" applyProtection="1">
      <alignment horizontal="left" wrapText="1"/>
      <protection/>
    </xf>
    <xf numFmtId="0" fontId="65" fillId="4" borderId="3" xfId="35" applyFont="1" applyFill="1" applyBorder="1" applyAlignment="1" applyProtection="1">
      <alignment horizontal="left" wrapText="1"/>
      <protection/>
    </xf>
    <xf numFmtId="0" fontId="14" fillId="2" borderId="7" xfId="35" applyNumberFormat="1" applyFont="1" applyFill="1" applyBorder="1" applyAlignment="1" applyProtection="1">
      <alignment horizontal="left" wrapText="1"/>
      <protection/>
    </xf>
    <xf numFmtId="0" fontId="20" fillId="2" borderId="2" xfId="35" applyNumberFormat="1" applyFont="1" applyFill="1" applyBorder="1" applyAlignment="1" applyProtection="1">
      <alignment horizontal="center" textRotation="90"/>
      <protection/>
    </xf>
    <xf numFmtId="0" fontId="20" fillId="2" borderId="7" xfId="35" applyNumberFormat="1" applyFont="1" applyFill="1" applyBorder="1" applyAlignment="1" applyProtection="1">
      <alignment horizontal="center" textRotation="90"/>
      <protection/>
    </xf>
    <xf numFmtId="0" fontId="0" fillId="0" borderId="8" xfId="35" applyFont="1" applyFill="1" applyBorder="1" applyAlignment="1" applyProtection="1">
      <alignment wrapText="1"/>
      <protection/>
    </xf>
    <xf numFmtId="0" fontId="0" fillId="0" borderId="3" xfId="0" applyBorder="1"/>
    <xf numFmtId="0" fontId="7" fillId="4" borderId="1" xfId="35" applyFont="1" applyFill="1" applyBorder="1" applyAlignment="1" applyProtection="1">
      <alignment horizontal="left" wrapText="1"/>
      <protection/>
    </xf>
    <xf numFmtId="0" fontId="0" fillId="2" borderId="8" xfId="35" applyFont="1" applyFill="1" applyBorder="1" applyAlignment="1" applyProtection="1">
      <alignment horizontal="left" wrapText="1"/>
      <protection/>
    </xf>
    <xf numFmtId="0" fontId="0" fillId="2" borderId="3" xfId="35" applyFont="1" applyFill="1" applyBorder="1" applyAlignment="1" applyProtection="1">
      <alignment horizontal="left" wrapText="1"/>
      <protection/>
    </xf>
    <xf numFmtId="0" fontId="7" fillId="2" borderId="1" xfId="35" applyFont="1" applyFill="1" applyBorder="1" applyAlignment="1" applyProtection="1">
      <alignment horizontal="left" wrapText="1"/>
      <protection/>
    </xf>
    <xf numFmtId="0" fontId="0" fillId="0" borderId="1" xfId="35" applyFont="1" applyFill="1" applyBorder="1" applyAlignment="1" applyProtection="1">
      <alignment horizontal="left" wrapText="1"/>
      <protection/>
    </xf>
    <xf numFmtId="0" fontId="0" fillId="0" borderId="1" xfId="35" applyFont="1" applyFill="1" applyBorder="1" applyAlignment="1" applyProtection="1">
      <alignment horizontal="left" wrapText="1"/>
      <protection/>
    </xf>
    <xf numFmtId="0" fontId="10" fillId="4" borderId="0" xfId="35" applyFont="1" applyFill="1" applyBorder="1" applyAlignment="1" applyProtection="1">
      <alignment horizontal="center"/>
      <protection/>
    </xf>
    <xf numFmtId="0" fontId="7" fillId="2" borderId="19" xfId="35" applyFont="1" applyFill="1" applyBorder="1" applyAlignment="1" applyProtection="1">
      <alignment horizontal="left" wrapText="1"/>
      <protection/>
    </xf>
    <xf numFmtId="0" fontId="0" fillId="2" borderId="19" xfId="35" applyFont="1" applyFill="1" applyBorder="1" applyAlignment="1" applyProtection="1">
      <alignment horizontal="left" wrapText="1"/>
      <protection/>
    </xf>
    <xf numFmtId="0" fontId="0" fillId="2" borderId="7" xfId="35" applyFont="1" applyFill="1" applyBorder="1" applyAlignment="1" applyProtection="1">
      <alignment horizontal="left" wrapText="1"/>
      <protection/>
    </xf>
    <xf numFmtId="0" fontId="0" fillId="5" borderId="8" xfId="35" applyFont="1" applyFill="1" applyBorder="1" applyAlignment="1" applyProtection="1">
      <alignment wrapText="1"/>
      <protection/>
    </xf>
    <xf numFmtId="0" fontId="0" fillId="5" borderId="3" xfId="35" applyFont="1" applyFill="1" applyBorder="1" applyAlignment="1" applyProtection="1">
      <alignment wrapText="1"/>
      <protection/>
    </xf>
    <xf numFmtId="0" fontId="0" fillId="4" borderId="4" xfId="35" applyFont="1" applyFill="1" applyBorder="1" applyAlignment="1" applyProtection="1">
      <alignment wrapText="1"/>
      <protection/>
    </xf>
    <xf numFmtId="0" fontId="0" fillId="4" borderId="6" xfId="35" applyFont="1" applyFill="1" applyBorder="1" applyAlignment="1" applyProtection="1">
      <alignment wrapText="1"/>
      <protection/>
    </xf>
    <xf numFmtId="0" fontId="7" fillId="2" borderId="8" xfId="35" applyFont="1" applyFill="1" applyBorder="1" applyAlignment="1" applyProtection="1">
      <alignment horizontal="left" wrapText="1"/>
      <protection/>
    </xf>
    <xf numFmtId="0" fontId="7" fillId="2" borderId="3" xfId="35" applyFont="1" applyFill="1" applyBorder="1" applyAlignment="1" applyProtection="1">
      <alignment horizontal="left" wrapText="1"/>
      <protection/>
    </xf>
    <xf numFmtId="0" fontId="7" fillId="2" borderId="2" xfId="35" applyFont="1" applyFill="1" applyBorder="1" applyAlignment="1" applyProtection="1">
      <alignment horizontal="center" vertical="center" textRotation="90"/>
      <protection/>
    </xf>
    <xf numFmtId="0" fontId="7" fillId="2" borderId="45" xfId="35" applyFont="1" applyFill="1" applyBorder="1" applyAlignment="1" applyProtection="1">
      <alignment horizontal="center" vertical="center" textRotation="90"/>
      <protection/>
    </xf>
    <xf numFmtId="0" fontId="0" fillId="0" borderId="1" xfId="35" applyNumberFormat="1" applyFont="1" applyFill="1" applyBorder="1" applyAlignment="1" applyProtection="1">
      <alignment horizontal="left" wrapText="1"/>
      <protection/>
    </xf>
    <xf numFmtId="0" fontId="7" fillId="0" borderId="1" xfId="35" applyFont="1" applyBorder="1" applyAlignment="1" applyProtection="1">
      <alignment horizontal="center"/>
      <protection/>
    </xf>
    <xf numFmtId="1" fontId="7" fillId="3" borderId="1" xfId="35" applyNumberFormat="1" applyFont="1" applyFill="1" applyBorder="1" applyAlignment="1" applyProtection="1">
      <alignment horizontal="center"/>
      <protection locked="0"/>
    </xf>
    <xf numFmtId="0" fontId="7" fillId="0" borderId="1" xfId="35" applyFont="1" applyFill="1" applyBorder="1" applyAlignment="1" applyProtection="1">
      <alignment horizontal="center"/>
      <protection/>
    </xf>
    <xf numFmtId="0" fontId="11" fillId="5" borderId="1" xfId="35" applyNumberFormat="1" applyFont="1" applyFill="1" applyBorder="1" applyAlignment="1" applyProtection="1">
      <alignment horizontal="left" wrapText="1"/>
      <protection/>
    </xf>
    <xf numFmtId="0" fontId="7" fillId="0" borderId="6" xfId="35" applyFont="1" applyBorder="1" applyAlignment="1" applyProtection="1">
      <alignment horizontal="center" vertical="center" textRotation="90"/>
      <protection/>
    </xf>
    <xf numFmtId="0" fontId="7" fillId="0" borderId="78" xfId="35" applyFont="1" applyBorder="1" applyAlignment="1" applyProtection="1">
      <alignment horizontal="center" vertical="center" textRotation="90"/>
      <protection/>
    </xf>
    <xf numFmtId="0" fontId="0" fillId="5" borderId="46" xfId="35" applyNumberFormat="1" applyFont="1" applyFill="1" applyBorder="1" applyAlignment="1" applyProtection="1">
      <alignment horizontal="left" wrapText="1"/>
      <protection/>
    </xf>
    <xf numFmtId="0" fontId="24" fillId="0" borderId="1" xfId="35" applyNumberFormat="1" applyFont="1" applyFill="1" applyBorder="1" applyAlignment="1" applyProtection="1">
      <alignment horizontal="left" wrapText="1"/>
      <protection/>
    </xf>
    <xf numFmtId="0" fontId="0" fillId="0" borderId="1" xfId="35" applyFont="1" applyFill="1" applyBorder="1" applyAlignment="1" applyProtection="1">
      <alignment horizontal="left"/>
      <protection/>
    </xf>
    <xf numFmtId="0" fontId="7" fillId="0" borderId="1" xfId="35" applyFont="1" applyBorder="1" applyAlignment="1" applyProtection="1">
      <alignment horizontal="center" wrapText="1"/>
      <protection/>
    </xf>
    <xf numFmtId="0" fontId="7" fillId="3" borderId="1" xfId="35" applyFont="1" applyFill="1" applyBorder="1" applyAlignment="1" applyProtection="1">
      <alignment horizontal="center"/>
      <protection locked="0"/>
    </xf>
    <xf numFmtId="0" fontId="14" fillId="0" borderId="1" xfId="35" applyNumberFormat="1" applyFont="1" applyFill="1" applyBorder="1" applyAlignment="1" applyProtection="1">
      <alignment horizontal="left" wrapText="1"/>
      <protection/>
    </xf>
    <xf numFmtId="0" fontId="0" fillId="5" borderId="1" xfId="35" applyNumberFormat="1" applyFont="1" applyFill="1" applyBorder="1" applyAlignment="1" applyProtection="1">
      <alignment horizontal="left" wrapText="1"/>
      <protection/>
    </xf>
    <xf numFmtId="0" fontId="14" fillId="0" borderId="8" xfId="35" applyNumberFormat="1" applyFont="1" applyFill="1" applyBorder="1" applyAlignment="1" applyProtection="1">
      <alignment horizontal="left" wrapText="1"/>
      <protection/>
    </xf>
    <xf numFmtId="0" fontId="14" fillId="0" borderId="9" xfId="35" applyNumberFormat="1" applyFont="1" applyFill="1" applyBorder="1" applyAlignment="1" applyProtection="1">
      <alignment horizontal="left" wrapText="1"/>
      <protection/>
    </xf>
    <xf numFmtId="0" fontId="14" fillId="0" borderId="3" xfId="35" applyNumberFormat="1" applyFont="1" applyFill="1" applyBorder="1" applyAlignment="1" applyProtection="1">
      <alignment horizontal="left" wrapText="1"/>
      <protection/>
    </xf>
    <xf numFmtId="0" fontId="0" fillId="2" borderId="1" xfId="35" applyNumberFormat="1" applyFont="1" applyFill="1" applyBorder="1" applyAlignment="1" applyProtection="1">
      <alignment horizontal="left" wrapText="1"/>
      <protection/>
    </xf>
    <xf numFmtId="0" fontId="0" fillId="2" borderId="1" xfId="35" applyFont="1" applyFill="1" applyBorder="1" applyAlignment="1" applyProtection="1">
      <alignment horizontal="left"/>
      <protection/>
    </xf>
    <xf numFmtId="0" fontId="7" fillId="2" borderId="8" xfId="40" applyFont="1" applyFill="1" applyBorder="1" applyAlignment="1" applyProtection="1">
      <alignment horizontal="center"/>
      <protection/>
    </xf>
    <xf numFmtId="0" fontId="7" fillId="2" borderId="1" xfId="40" applyFont="1" applyFill="1" applyBorder="1" applyAlignment="1" applyProtection="1">
      <alignment horizontal="center" vertical="center" textRotation="90"/>
      <protection/>
    </xf>
    <xf numFmtId="167" fontId="7" fillId="2" borderId="1" xfId="18" applyNumberFormat="1" applyFont="1" applyFill="1" applyBorder="1" applyAlignment="1" applyProtection="1">
      <alignment horizontal="center"/>
      <protection/>
    </xf>
    <xf numFmtId="0" fontId="19" fillId="2" borderId="19" xfId="40" applyFont="1" applyFill="1" applyBorder="1" applyAlignment="1" applyProtection="1">
      <alignment horizontal="center"/>
      <protection/>
    </xf>
    <xf numFmtId="0" fontId="7" fillId="0" borderId="7" xfId="40" applyFont="1" applyFill="1" applyBorder="1" applyAlignment="1" applyProtection="1">
      <alignment horizontal="center"/>
      <protection/>
    </xf>
    <xf numFmtId="1" fontId="7" fillId="0" borderId="1" xfId="40" applyNumberFormat="1" applyFont="1" applyFill="1" applyBorder="1" applyAlignment="1" applyProtection="1">
      <alignment horizontal="center"/>
      <protection/>
    </xf>
    <xf numFmtId="0" fontId="7" fillId="2" borderId="4" xfId="40" applyFont="1" applyFill="1" applyBorder="1" applyAlignment="1" applyProtection="1">
      <alignment horizontal="center"/>
      <protection/>
    </xf>
    <xf numFmtId="0" fontId="7" fillId="2" borderId="19" xfId="40" applyFont="1" applyFill="1" applyBorder="1" applyAlignment="1" applyProtection="1">
      <alignment horizontal="center"/>
      <protection/>
    </xf>
    <xf numFmtId="0" fontId="20" fillId="2" borderId="1" xfId="40" applyFont="1" applyFill="1" applyBorder="1" applyAlignment="1" applyProtection="1">
      <alignment horizontal="center" wrapText="1"/>
      <protection/>
    </xf>
    <xf numFmtId="0" fontId="7" fillId="2" borderId="1" xfId="40" applyFont="1" applyFill="1" applyBorder="1" applyAlignment="1" applyProtection="1">
      <alignment horizontal="center" vertical="center" textRotation="90" wrapText="1"/>
      <protection/>
    </xf>
    <xf numFmtId="0" fontId="7" fillId="2" borderId="11" xfId="40" applyFont="1" applyFill="1" applyBorder="1" applyAlignment="1" applyProtection="1">
      <alignment horizontal="center"/>
      <protection/>
    </xf>
    <xf numFmtId="0" fontId="19" fillId="2" borderId="8" xfId="40" applyFont="1" applyFill="1" applyBorder="1" applyAlignment="1" applyProtection="1">
      <alignment horizontal="center"/>
      <protection/>
    </xf>
    <xf numFmtId="0" fontId="19" fillId="2" borderId="11" xfId="40" applyFont="1" applyFill="1" applyBorder="1" applyAlignment="1" applyProtection="1">
      <alignment horizontal="center"/>
      <protection/>
    </xf>
    <xf numFmtId="0" fontId="7" fillId="0" borderId="1" xfId="40" applyFont="1" applyFill="1" applyBorder="1" applyAlignment="1" applyProtection="1">
      <alignment horizontal="center"/>
      <protection/>
    </xf>
    <xf numFmtId="0" fontId="7" fillId="3" borderId="8" xfId="40" applyFont="1" applyFill="1" applyBorder="1" applyAlignment="1" applyProtection="1">
      <alignment horizontal="center"/>
      <protection locked="0"/>
    </xf>
    <xf numFmtId="0" fontId="7" fillId="3" borderId="9" xfId="40" applyFont="1" applyFill="1" applyBorder="1" applyAlignment="1" applyProtection="1">
      <alignment horizontal="center"/>
      <protection locked="0"/>
    </xf>
    <xf numFmtId="0" fontId="0" fillId="0" borderId="1" xfId="35" applyNumberFormat="1" applyFont="1" applyFill="1" applyBorder="1" applyAlignment="1" applyProtection="1">
      <alignment horizontal="left"/>
      <protection/>
    </xf>
    <xf numFmtId="0" fontId="7" fillId="0" borderId="1" xfId="36" applyFont="1" applyBorder="1" applyAlignment="1" applyProtection="1">
      <alignment horizontal="center"/>
      <protection/>
    </xf>
    <xf numFmtId="0" fontId="7" fillId="3" borderId="1" xfId="36" applyFont="1" applyFill="1" applyBorder="1" applyAlignment="1" applyProtection="1">
      <alignment horizontal="center"/>
      <protection locked="0"/>
    </xf>
    <xf numFmtId="1" fontId="7" fillId="3" borderId="1" xfId="36" applyNumberFormat="1" applyFont="1" applyFill="1" applyBorder="1" applyAlignment="1" applyProtection="1">
      <alignment horizontal="center"/>
      <protection locked="0"/>
    </xf>
    <xf numFmtId="0" fontId="7" fillId="2" borderId="1" xfId="36" applyFont="1" applyFill="1" applyBorder="1" applyAlignment="1" applyProtection="1">
      <alignment horizontal="center" vertical="center" textRotation="90"/>
      <protection/>
    </xf>
    <xf numFmtId="0" fontId="7" fillId="0" borderId="1" xfId="36" applyFont="1" applyFill="1" applyBorder="1" applyAlignment="1" applyProtection="1">
      <alignment horizontal="left"/>
      <protection/>
    </xf>
    <xf numFmtId="0" fontId="7" fillId="0" borderId="1" xfId="35" applyNumberFormat="1" applyFont="1" applyFill="1" applyBorder="1" applyAlignment="1" applyProtection="1">
      <alignment horizontal="left"/>
      <protection/>
    </xf>
    <xf numFmtId="1" fontId="7" fillId="2" borderId="1" xfId="35" applyNumberFormat="1" applyFont="1" applyFill="1" applyBorder="1" applyAlignment="1" applyProtection="1">
      <alignment horizontal="center" wrapText="1"/>
      <protection/>
    </xf>
    <xf numFmtId="0" fontId="0" fillId="0" borderId="6" xfId="35" applyNumberFormat="1" applyFont="1" applyFill="1" applyBorder="1" applyAlignment="1" applyProtection="1">
      <alignment horizontal="left" wrapText="1"/>
      <protection/>
    </xf>
    <xf numFmtId="167" fontId="0" fillId="0" borderId="1" xfId="23" applyNumberFormat="1" applyFont="1" applyFill="1" applyBorder="1" applyAlignment="1" applyProtection="1">
      <alignment horizontal="left"/>
      <protection/>
    </xf>
    <xf numFmtId="49" fontId="0" fillId="2" borderId="1" xfId="35" applyNumberFormat="1" applyFont="1" applyFill="1" applyBorder="1" applyAlignment="1" applyProtection="1">
      <alignment horizontal="left"/>
      <protection/>
    </xf>
    <xf numFmtId="0" fontId="0" fillId="0" borderId="1" xfId="23" applyNumberFormat="1" applyFont="1" applyFill="1" applyBorder="1" applyAlignment="1" applyProtection="1">
      <alignment horizontal="left" wrapText="1"/>
      <protection/>
    </xf>
    <xf numFmtId="0" fontId="7" fillId="0" borderId="2" xfId="35" applyFont="1" applyFill="1" applyBorder="1" applyAlignment="1" applyProtection="1">
      <alignment horizontal="center" vertical="center" textRotation="90"/>
      <protection/>
    </xf>
    <xf numFmtId="0" fontId="7" fillId="0" borderId="45" xfId="35" applyFont="1" applyFill="1" applyBorder="1" applyAlignment="1" applyProtection="1">
      <alignment horizontal="center" vertical="center" textRotation="90"/>
      <protection/>
    </xf>
    <xf numFmtId="0" fontId="7" fillId="0" borderId="7" xfId="35" applyFont="1" applyFill="1" applyBorder="1" applyAlignment="1" applyProtection="1">
      <alignment horizontal="center" vertical="center" textRotation="90"/>
      <protection/>
    </xf>
    <xf numFmtId="0" fontId="7" fillId="3" borderId="9" xfId="35" applyFont="1" applyFill="1" applyBorder="1" applyAlignment="1" applyProtection="1">
      <alignment horizontal="center"/>
      <protection locked="0"/>
    </xf>
    <xf numFmtId="0" fontId="0" fillId="3" borderId="2" xfId="35" applyFont="1" applyFill="1" applyBorder="1" applyAlignment="1" applyProtection="1">
      <alignment horizontal="center" wrapText="1"/>
      <protection locked="0"/>
    </xf>
    <xf numFmtId="167" fontId="7" fillId="0" borderId="1" xfId="23" applyNumberFormat="1" applyFont="1" applyFill="1" applyBorder="1" applyAlignment="1" applyProtection="1">
      <alignment horizontal="left"/>
      <protection/>
    </xf>
    <xf numFmtId="0" fontId="7" fillId="0" borderId="1" xfId="35" applyFont="1" applyFill="1" applyBorder="1" applyAlignment="1" applyProtection="1">
      <alignment horizontal="center" vertical="center" textRotation="90"/>
      <protection/>
    </xf>
    <xf numFmtId="0" fontId="7" fillId="0" borderId="8" xfId="35" applyFont="1" applyFill="1" applyBorder="1" applyAlignment="1" applyProtection="1">
      <alignment horizontal="left" wrapText="1"/>
      <protection/>
    </xf>
    <xf numFmtId="0" fontId="7" fillId="3" borderId="1" xfId="35" applyFont="1" applyFill="1" applyBorder="1" applyAlignment="1" applyProtection="1">
      <alignment horizontal="center" wrapText="1"/>
      <protection locked="0"/>
    </xf>
    <xf numFmtId="0" fontId="11" fillId="0" borderId="8" xfId="35" applyFont="1" applyFill="1" applyBorder="1" applyAlignment="1" applyProtection="1">
      <alignment horizontal="left" wrapText="1"/>
      <protection/>
    </xf>
    <xf numFmtId="167" fontId="22" fillId="0" borderId="1" xfId="23" applyNumberFormat="1" applyFont="1" applyFill="1" applyBorder="1" applyAlignment="1" applyProtection="1">
      <alignment horizontal="center" wrapText="1"/>
      <protection/>
    </xf>
    <xf numFmtId="167" fontId="22" fillId="0" borderId="1" xfId="23" applyNumberFormat="1" applyFont="1" applyFill="1" applyBorder="1" applyAlignment="1" applyProtection="1">
      <alignment horizontal="center"/>
      <protection/>
    </xf>
    <xf numFmtId="0" fontId="7" fillId="0" borderId="1" xfId="35" applyFont="1" applyFill="1" applyBorder="1" applyAlignment="1" applyProtection="1">
      <alignment horizontal="center" wrapText="1"/>
      <protection/>
    </xf>
    <xf numFmtId="0" fontId="22" fillId="0" borderId="1" xfId="35" applyFont="1" applyFill="1" applyBorder="1" applyAlignment="1" applyProtection="1">
      <alignment horizontal="center" wrapText="1"/>
      <protection/>
    </xf>
    <xf numFmtId="0" fontId="22" fillId="0" borderId="1" xfId="35" applyFont="1" applyFill="1" applyBorder="1" applyAlignment="1" applyProtection="1">
      <alignment horizontal="center"/>
      <protection/>
    </xf>
    <xf numFmtId="0" fontId="7" fillId="0" borderId="8" xfId="35" applyFont="1" applyFill="1" applyBorder="1" applyAlignment="1" applyProtection="1">
      <alignment horizontal="center"/>
      <protection/>
    </xf>
    <xf numFmtId="0" fontId="7" fillId="0" borderId="1" xfId="35" applyFont="1" applyFill="1" applyBorder="1" applyAlignment="1" applyProtection="1">
      <alignment vertical="center" textRotation="90"/>
      <protection/>
    </xf>
    <xf numFmtId="0" fontId="7" fillId="8" borderId="8" xfId="42" applyFont="1" applyFill="1" applyBorder="1" applyAlignment="1" applyProtection="1">
      <alignment/>
      <protection locked="0"/>
    </xf>
    <xf numFmtId="0" fontId="7" fillId="8" borderId="9" xfId="42" applyFont="1" applyFill="1" applyBorder="1" applyAlignment="1" applyProtection="1">
      <alignment/>
      <protection locked="0"/>
    </xf>
    <xf numFmtId="0" fontId="7" fillId="8" borderId="3" xfId="42" applyFont="1" applyFill="1" applyBorder="1" applyAlignment="1" applyProtection="1">
      <alignment/>
      <protection locked="0"/>
    </xf>
    <xf numFmtId="167" fontId="22" fillId="3" borderId="1" xfId="23" applyNumberFormat="1" applyFont="1" applyFill="1" applyBorder="1" applyAlignment="1" applyProtection="1">
      <alignment horizontal="center" wrapText="1"/>
      <protection locked="0"/>
    </xf>
    <xf numFmtId="167" fontId="22" fillId="2" borderId="1" xfId="23" applyNumberFormat="1" applyFont="1" applyFill="1" applyBorder="1" applyAlignment="1" applyProtection="1">
      <alignment horizontal="left" wrapText="1"/>
      <protection/>
    </xf>
    <xf numFmtId="167" fontId="22" fillId="0" borderId="1" xfId="23" applyNumberFormat="1" applyFont="1" applyFill="1" applyBorder="1" applyAlignment="1" applyProtection="1">
      <alignment horizontal="left" wrapText="1"/>
      <protection/>
    </xf>
    <xf numFmtId="1" fontId="7" fillId="3" borderId="1" xfId="35" applyNumberFormat="1" applyFont="1" applyFill="1" applyBorder="1" applyAlignment="1" applyProtection="1">
      <alignment horizontal="center" wrapText="1"/>
      <protection locked="0"/>
    </xf>
    <xf numFmtId="1" fontId="7" fillId="3" borderId="8" xfId="35" applyNumberFormat="1" applyFont="1" applyFill="1" applyBorder="1" applyAlignment="1" applyProtection="1">
      <alignment horizontal="center" wrapText="1"/>
      <protection locked="0"/>
    </xf>
    <xf numFmtId="1" fontId="7" fillId="3" borderId="9" xfId="35" applyNumberFormat="1" applyFont="1" applyFill="1" applyBorder="1" applyAlignment="1" applyProtection="1">
      <alignment horizontal="center" wrapText="1"/>
      <protection locked="0"/>
    </xf>
    <xf numFmtId="0" fontId="11" fillId="0" borderId="1" xfId="35" applyFont="1" applyFill="1" applyBorder="1" applyAlignment="1" applyProtection="1">
      <alignment horizontal="center" wrapText="1"/>
      <protection/>
    </xf>
    <xf numFmtId="0" fontId="0" fillId="3" borderId="1" xfId="35" applyFont="1" applyFill="1" applyBorder="1" applyAlignment="1" applyProtection="1">
      <alignment horizontal="center" wrapText="1"/>
      <protection locked="0"/>
    </xf>
    <xf numFmtId="0" fontId="7" fillId="2" borderId="6" xfId="35" applyFont="1" applyFill="1" applyBorder="1" applyAlignment="1" applyProtection="1">
      <alignment horizontal="center" vertical="center" textRotation="90"/>
      <protection/>
    </xf>
    <xf numFmtId="0" fontId="7" fillId="2" borderId="78" xfId="35" applyFont="1" applyFill="1" applyBorder="1" applyAlignment="1" applyProtection="1">
      <alignment horizontal="center" vertical="center" textRotation="90"/>
      <protection/>
    </xf>
    <xf numFmtId="0" fontId="7" fillId="2" borderId="77" xfId="35" applyFont="1" applyFill="1" applyBorder="1" applyAlignment="1" applyProtection="1">
      <alignment horizontal="center" vertical="center" textRotation="90"/>
      <protection/>
    </xf>
    <xf numFmtId="0" fontId="21" fillId="2" borderId="1" xfId="35" applyFont="1" applyFill="1" applyBorder="1" applyAlignment="1" applyProtection="1">
      <alignment horizontal="center" vertical="center" textRotation="90"/>
      <protection/>
    </xf>
    <xf numFmtId="3" fontId="7" fillId="0" borderId="4" xfId="35" applyNumberFormat="1" applyFont="1" applyFill="1" applyBorder="1" applyAlignment="1" applyProtection="1">
      <alignment horizontal="center" wrapText="1"/>
      <protection/>
    </xf>
    <xf numFmtId="3" fontId="7" fillId="0" borderId="6" xfId="35" applyNumberFormat="1" applyFont="1" applyFill="1" applyBorder="1" applyAlignment="1" applyProtection="1">
      <alignment horizontal="center" wrapText="1"/>
      <protection/>
    </xf>
    <xf numFmtId="3" fontId="7" fillId="0" borderId="46" xfId="35" applyNumberFormat="1" applyFont="1" applyFill="1" applyBorder="1" applyAlignment="1" applyProtection="1">
      <alignment horizontal="center"/>
      <protection/>
    </xf>
    <xf numFmtId="0" fontId="7" fillId="0" borderId="9" xfId="35" applyFont="1" applyFill="1" applyBorder="1" applyAlignment="1" applyProtection="1">
      <alignment horizontal="center"/>
      <protection/>
    </xf>
    <xf numFmtId="0" fontId="7" fillId="0" borderId="3" xfId="35" applyFont="1" applyFill="1" applyBorder="1" applyAlignment="1" applyProtection="1">
      <alignment horizontal="center"/>
      <protection/>
    </xf>
    <xf numFmtId="0" fontId="7" fillId="2" borderId="3" xfId="35" applyFont="1" applyFill="1" applyBorder="1" applyAlignment="1" applyProtection="1">
      <alignment horizontal="center"/>
      <protection/>
    </xf>
    <xf numFmtId="1" fontId="7" fillId="0" borderId="8" xfId="35" applyNumberFormat="1" applyFont="1" applyFill="1" applyBorder="1" applyAlignment="1" applyProtection="1">
      <alignment horizontal="center"/>
      <protection/>
    </xf>
    <xf numFmtId="1" fontId="7" fillId="0" borderId="9" xfId="35" applyNumberFormat="1" applyFont="1" applyFill="1" applyBorder="1" applyAlignment="1" applyProtection="1">
      <alignment horizontal="center"/>
      <protection/>
    </xf>
    <xf numFmtId="1" fontId="7" fillId="0" borderId="3" xfId="35" applyNumberFormat="1" applyFont="1" applyFill="1" applyBorder="1" applyAlignment="1" applyProtection="1">
      <alignment horizontal="center"/>
      <protection/>
    </xf>
    <xf numFmtId="3" fontId="7" fillId="0" borderId="79" xfId="35" applyNumberFormat="1" applyFont="1" applyFill="1" applyBorder="1" applyAlignment="1" applyProtection="1">
      <alignment horizontal="center"/>
      <protection/>
    </xf>
    <xf numFmtId="3" fontId="7" fillId="0" borderId="5" xfId="35" applyNumberFormat="1" applyFont="1" applyFill="1" applyBorder="1" applyAlignment="1" applyProtection="1">
      <alignment horizontal="center"/>
      <protection/>
    </xf>
    <xf numFmtId="3" fontId="7" fillId="0" borderId="6" xfId="35" applyNumberFormat="1" applyFont="1" applyFill="1" applyBorder="1" applyAlignment="1" applyProtection="1">
      <alignment horizontal="center"/>
      <protection/>
    </xf>
    <xf numFmtId="3" fontId="7" fillId="0" borderId="80" xfId="35" applyNumberFormat="1" applyFont="1" applyFill="1" applyBorder="1" applyAlignment="1" applyProtection="1">
      <alignment horizontal="center"/>
      <protection/>
    </xf>
    <xf numFmtId="3" fontId="7" fillId="0" borderId="0" xfId="35" applyNumberFormat="1" applyFont="1" applyFill="1" applyBorder="1" applyAlignment="1" applyProtection="1">
      <alignment horizontal="center"/>
      <protection/>
    </xf>
    <xf numFmtId="3" fontId="7" fillId="0" borderId="78" xfId="35" applyNumberFormat="1" applyFont="1" applyFill="1" applyBorder="1" applyAlignment="1" applyProtection="1">
      <alignment horizontal="center"/>
      <protection/>
    </xf>
    <xf numFmtId="3" fontId="7" fillId="0" borderId="81" xfId="35" applyNumberFormat="1" applyFont="1" applyFill="1" applyBorder="1" applyAlignment="1" applyProtection="1">
      <alignment horizontal="center"/>
      <protection/>
    </xf>
    <xf numFmtId="3" fontId="7" fillId="0" borderId="76" xfId="35" applyNumberFormat="1" applyFont="1" applyFill="1" applyBorder="1" applyAlignment="1" applyProtection="1">
      <alignment horizontal="center"/>
      <protection/>
    </xf>
    <xf numFmtId="3" fontId="7" fillId="0" borderId="77" xfId="35" applyNumberFormat="1" applyFont="1" applyFill="1" applyBorder="1" applyAlignment="1" applyProtection="1">
      <alignment horizontal="center"/>
      <protection/>
    </xf>
    <xf numFmtId="167" fontId="0" fillId="3" borderId="46" xfId="18" applyNumberFormat="1" applyFont="1" applyFill="1" applyBorder="1" applyAlignment="1" applyProtection="1">
      <alignment horizontal="center"/>
      <protection locked="0"/>
    </xf>
    <xf numFmtId="0" fontId="6" fillId="2" borderId="82" xfId="35" applyFont="1" applyFill="1" applyBorder="1" applyAlignment="1" applyProtection="1">
      <alignment horizontal="center" vertical="center" textRotation="90"/>
      <protection/>
    </xf>
    <xf numFmtId="0" fontId="9" fillId="4" borderId="1" xfId="35" applyFont="1" applyFill="1" applyBorder="1" applyAlignment="1" applyProtection="1">
      <alignment horizontal="center"/>
      <protection/>
    </xf>
    <xf numFmtId="0" fontId="9" fillId="2" borderId="1" xfId="35" applyFont="1" applyFill="1" applyBorder="1" applyAlignment="1" applyProtection="1">
      <alignment horizontal="center" wrapText="1"/>
      <protection/>
    </xf>
    <xf numFmtId="1" fontId="9" fillId="2" borderId="1" xfId="35" applyNumberFormat="1" applyFont="1" applyFill="1" applyBorder="1" applyAlignment="1" applyProtection="1">
      <alignment horizontal="center" wrapText="1"/>
      <protection/>
    </xf>
    <xf numFmtId="0" fontId="9" fillId="2" borderId="4" xfId="35" applyNumberFormat="1" applyFont="1" applyFill="1" applyBorder="1" applyAlignment="1" applyProtection="1">
      <alignment horizontal="center" vertical="center" textRotation="90" wrapText="1"/>
      <protection/>
    </xf>
    <xf numFmtId="0" fontId="9" fillId="2" borderId="52" xfId="35" applyNumberFormat="1" applyFont="1" applyFill="1" applyBorder="1" applyAlignment="1" applyProtection="1">
      <alignment horizontal="center" vertical="center" textRotation="90" wrapText="1"/>
      <protection/>
    </xf>
    <xf numFmtId="0" fontId="9" fillId="2" borderId="83" xfId="35" applyNumberFormat="1" applyFont="1" applyFill="1" applyBorder="1" applyAlignment="1" applyProtection="1">
      <alignment horizontal="center" vertical="center" textRotation="90" wrapText="1"/>
      <protection/>
    </xf>
    <xf numFmtId="0" fontId="69" fillId="0" borderId="0" xfId="0" applyFont="1" applyAlignment="1">
      <alignment horizontal="center"/>
    </xf>
    <xf numFmtId="0" fontId="1" fillId="0" borderId="0" xfId="0" applyFont="1" applyAlignment="1" applyProtection="1">
      <alignment/>
      <protection locked="0"/>
    </xf>
    <xf numFmtId="0" fontId="61" fillId="0" borderId="0" xfId="0" applyFont="1" applyAlignment="1" applyProtection="1">
      <alignment horizontal="right"/>
      <protection locked="0"/>
    </xf>
    <xf numFmtId="0" fontId="61" fillId="0" borderId="84" xfId="0" applyFont="1" applyBorder="1" applyAlignment="1" applyProtection="1">
      <alignment horizontal="right"/>
      <protection locked="0"/>
    </xf>
    <xf numFmtId="0" fontId="87" fillId="0" borderId="0" xfId="0" applyFont="1" applyAlignment="1">
      <alignment horizontal="center" vertical="center"/>
    </xf>
    <xf numFmtId="169" fontId="78" fillId="0" borderId="19" xfId="27" applyNumberFormat="1" applyFont="1" applyBorder="1" applyAlignment="1" applyProtection="1">
      <alignment horizontal="center" vertical="center"/>
      <protection locked="0"/>
    </xf>
    <xf numFmtId="169" fontId="73" fillId="0" borderId="34" xfId="27" applyNumberFormat="1" applyFont="1" applyBorder="1" applyAlignment="1" applyProtection="1">
      <alignment horizontal="center" vertical="center"/>
      <protection locked="0"/>
    </xf>
    <xf numFmtId="169" fontId="78" fillId="0" borderId="34" xfId="27" applyNumberFormat="1" applyFont="1" applyBorder="1" applyAlignment="1" applyProtection="1">
      <alignment horizontal="center" vertical="center"/>
      <protection locked="0"/>
    </xf>
    <xf numFmtId="0" fontId="7" fillId="3" borderId="19" xfId="35" applyFont="1" applyFill="1" applyBorder="1" applyAlignment="1" applyProtection="1">
      <alignment horizontal="center"/>
      <protection locked="0"/>
    </xf>
    <xf numFmtId="169" fontId="73" fillId="0" borderId="19" xfId="27" applyNumberFormat="1" applyFont="1" applyBorder="1" applyAlignment="1" applyProtection="1">
      <alignment horizontal="center" vertical="center"/>
      <protection locked="0"/>
    </xf>
    <xf numFmtId="0" fontId="79" fillId="0" borderId="0" xfId="0" applyFont="1" applyBorder="1" applyAlignment="1" applyProtection="1">
      <alignment horizontal="center" vertical="center" wrapText="1"/>
      <protection locked="0"/>
    </xf>
    <xf numFmtId="0" fontId="75" fillId="0" borderId="69" xfId="0" applyFont="1" applyBorder="1" applyAlignment="1" applyProtection="1">
      <alignment horizontal="center" vertical="center"/>
      <protection locked="0"/>
    </xf>
    <xf numFmtId="0" fontId="75" fillId="0" borderId="69" xfId="0" applyFont="1" applyBorder="1" applyAlignment="1" applyProtection="1">
      <alignment horizontal="center" vertical="center" wrapText="1"/>
      <protection locked="0"/>
    </xf>
    <xf numFmtId="0" fontId="78" fillId="0" borderId="0" xfId="0" applyFont="1" applyBorder="1" applyAlignment="1" applyProtection="1">
      <alignment horizontal="left" vertical="center"/>
      <protection locked="0"/>
    </xf>
    <xf numFmtId="0" fontId="75" fillId="0" borderId="0" xfId="0" applyFont="1" applyBorder="1" applyAlignment="1" applyProtection="1">
      <alignment horizontal="center" vertical="center"/>
      <protection locked="0"/>
    </xf>
    <xf numFmtId="0" fontId="77" fillId="0" borderId="42" xfId="55" applyFont="1" applyBorder="1" applyAlignment="1" applyProtection="1">
      <alignment horizontal="center" vertical="center"/>
      <protection hidden="1" locked="0"/>
    </xf>
    <xf numFmtId="0" fontId="77" fillId="0" borderId="24" xfId="55" applyFont="1" applyBorder="1" applyAlignment="1" applyProtection="1">
      <alignment horizontal="center" vertical="center"/>
      <protection hidden="1" locked="0"/>
    </xf>
    <xf numFmtId="0" fontId="77" fillId="0" borderId="26" xfId="55" applyFont="1" applyBorder="1" applyAlignment="1" applyProtection="1">
      <alignment horizontal="center" vertical="center"/>
      <protection hidden="1" locked="0"/>
    </xf>
    <xf numFmtId="0" fontId="51" fillId="4" borderId="9" xfId="35" applyNumberFormat="1" applyFont="1" applyFill="1" applyBorder="1" applyAlignment="1" applyProtection="1">
      <alignment horizontal="left" wrapText="1"/>
      <protection/>
    </xf>
    <xf numFmtId="167" fontId="14" fillId="3" borderId="3" xfId="26" applyNumberFormat="1" applyFont="1" applyFill="1" applyBorder="1" applyAlignment="1" applyProtection="1">
      <alignment/>
      <protection locked="0"/>
    </xf>
    <xf numFmtId="0" fontId="20" fillId="4" borderId="19" xfId="35" applyNumberFormat="1" applyFont="1" applyFill="1" applyBorder="1" applyAlignment="1" applyProtection="1">
      <alignment horizontal="center"/>
      <protection/>
    </xf>
    <xf numFmtId="0" fontId="0" fillId="5" borderId="85" xfId="35" applyFont="1" applyFill="1" applyBorder="1" applyAlignment="1" applyProtection="1">
      <alignment horizontal="left" wrapText="1"/>
      <protection/>
    </xf>
    <xf numFmtId="0" fontId="0" fillId="5" borderId="86" xfId="35" applyFont="1" applyFill="1" applyBorder="1" applyAlignment="1" applyProtection="1">
      <alignment horizontal="left" wrapText="1"/>
      <protection/>
    </xf>
    <xf numFmtId="0" fontId="0" fillId="5" borderId="87" xfId="35" applyFont="1" applyFill="1" applyBorder="1" applyAlignment="1" applyProtection="1">
      <alignment horizontal="left" wrapText="1"/>
      <protection/>
    </xf>
    <xf numFmtId="0" fontId="7" fillId="2" borderId="46" xfId="35" applyFont="1" applyFill="1" applyBorder="1" applyAlignment="1" applyProtection="1">
      <alignment horizontal="center"/>
      <protection/>
    </xf>
    <xf numFmtId="0" fontId="0" fillId="0" borderId="8" xfId="35" applyFont="1" applyFill="1" applyBorder="1" applyAlignment="1" applyProtection="1">
      <alignment horizontal="left"/>
      <protection/>
    </xf>
    <xf numFmtId="0" fontId="0" fillId="0" borderId="9" xfId="35" applyFont="1" applyFill="1" applyBorder="1" applyAlignment="1" applyProtection="1">
      <alignment horizontal="left"/>
      <protection/>
    </xf>
    <xf numFmtId="0" fontId="0" fillId="0" borderId="3" xfId="35" applyFont="1" applyFill="1" applyBorder="1" applyAlignment="1" applyProtection="1">
      <alignment horizontal="left"/>
      <protection/>
    </xf>
    <xf numFmtId="0" fontId="0" fillId="5" borderId="8" xfId="35" applyFont="1" applyFill="1" applyBorder="1" applyAlignment="1" applyProtection="1">
      <alignment horizontal="left" wrapText="1"/>
      <protection/>
    </xf>
    <xf numFmtId="0" fontId="0" fillId="5" borderId="9" xfId="35" applyFont="1" applyFill="1" applyBorder="1" applyAlignment="1" applyProtection="1">
      <alignment horizontal="left" wrapText="1"/>
      <protection/>
    </xf>
    <xf numFmtId="0" fontId="0" fillId="5" borderId="3" xfId="35" applyFont="1" applyFill="1" applyBorder="1" applyAlignment="1" applyProtection="1">
      <alignment horizontal="left" wrapText="1"/>
      <protection/>
    </xf>
    <xf numFmtId="0" fontId="7" fillId="4" borderId="3" xfId="35" applyFont="1" applyFill="1" applyBorder="1" applyAlignment="1" applyProtection="1">
      <alignment horizontal="center"/>
      <protection/>
    </xf>
    <xf numFmtId="0" fontId="0" fillId="0" borderId="9" xfId="35" applyFont="1" applyFill="1" applyBorder="1" applyAlignment="1" applyProtection="1">
      <alignment horizontal="left" wrapText="1"/>
      <protection/>
    </xf>
    <xf numFmtId="0" fontId="0" fillId="0" borderId="88" xfId="35" applyFont="1" applyFill="1" applyBorder="1" applyAlignment="1" applyProtection="1">
      <alignment horizontal="left" wrapText="1"/>
      <protection/>
    </xf>
    <xf numFmtId="0" fontId="0" fillId="0" borderId="89" xfId="35" applyFont="1" applyFill="1" applyBorder="1" applyAlignment="1" applyProtection="1">
      <alignment horizontal="left" wrapText="1"/>
      <protection/>
    </xf>
    <xf numFmtId="0" fontId="0" fillId="0" borderId="90" xfId="35" applyFont="1" applyFill="1" applyBorder="1" applyAlignment="1" applyProtection="1">
      <alignment horizontal="left" wrapText="1"/>
      <protection/>
    </xf>
    <xf numFmtId="0" fontId="14" fillId="0" borderId="8" xfId="35" applyFont="1" applyFill="1" applyBorder="1" applyAlignment="1" applyProtection="1">
      <alignment horizontal="left"/>
      <protection/>
    </xf>
    <xf numFmtId="0" fontId="14" fillId="0" borderId="9" xfId="35" applyFont="1" applyFill="1" applyBorder="1" applyAlignment="1" applyProtection="1">
      <alignment horizontal="left"/>
      <protection/>
    </xf>
    <xf numFmtId="0" fontId="14" fillId="0" borderId="3" xfId="35" applyFont="1" applyFill="1" applyBorder="1" applyAlignment="1" applyProtection="1">
      <alignment horizontal="left"/>
      <protection/>
    </xf>
    <xf numFmtId="0" fontId="0" fillId="2" borderId="9" xfId="35" applyFont="1" applyFill="1" applyBorder="1" applyAlignment="1" applyProtection="1">
      <alignment horizontal="left" wrapText="1"/>
      <protection/>
    </xf>
    <xf numFmtId="0" fontId="0" fillId="4" borderId="8" xfId="35" applyFont="1" applyFill="1" applyBorder="1" applyAlignment="1" applyProtection="1">
      <alignment horizontal="left" wrapText="1"/>
      <protection/>
    </xf>
    <xf numFmtId="0" fontId="0" fillId="4" borderId="9" xfId="35" applyFont="1" applyFill="1" applyBorder="1" applyAlignment="1" applyProtection="1">
      <alignment horizontal="left" wrapText="1"/>
      <protection/>
    </xf>
    <xf numFmtId="0" fontId="0" fillId="4" borderId="3" xfId="35" applyFont="1" applyFill="1" applyBorder="1" applyAlignment="1" applyProtection="1">
      <alignment horizontal="left" wrapText="1"/>
      <protection/>
    </xf>
  </cellXfs>
  <cellStyles count="44">
    <cellStyle name="Normal" xfId="0"/>
    <cellStyle name="Percent" xfId="15"/>
    <cellStyle name="Currency" xfId="16"/>
    <cellStyle name="Currency [0]" xfId="17"/>
    <cellStyle name="Comma" xfId="18"/>
    <cellStyle name="Comma [0]" xfId="19"/>
    <cellStyle name="Comma 2" xfId="20"/>
    <cellStyle name="Comma 2 2" xfId="21"/>
    <cellStyle name="Comma 2 2 2" xfId="22"/>
    <cellStyle name="Comma 3" xfId="23"/>
    <cellStyle name="Comma 3 2" xfId="24"/>
    <cellStyle name="Comma 3 3" xfId="25"/>
    <cellStyle name="Comma 4" xfId="26"/>
    <cellStyle name="Comma 4 2" xfId="27"/>
    <cellStyle name="Comma 5" xfId="28"/>
    <cellStyle name="Comma 5 2" xfId="29"/>
    <cellStyle name="Comma 6" xfId="30"/>
    <cellStyle name="Comma 6 2" xfId="31"/>
    <cellStyle name="Comma 7" xfId="32"/>
    <cellStyle name="Comma 8" xfId="33"/>
    <cellStyle name="Hyperlink 2" xfId="34"/>
    <cellStyle name="Normal 2" xfId="35"/>
    <cellStyle name="Normal 2 2" xfId="36"/>
    <cellStyle name="Normal 2 2 2" xfId="37"/>
    <cellStyle name="Normal 2 2 3" xfId="38"/>
    <cellStyle name="Normal 2 2 3 2" xfId="39"/>
    <cellStyle name="Normal 2 3" xfId="40"/>
    <cellStyle name="Normal 2 3 2" xfId="41"/>
    <cellStyle name="Normal 2 3 2 2" xfId="42"/>
    <cellStyle name="Normal 3" xfId="43"/>
    <cellStyle name="Normal 3 2" xfId="44"/>
    <cellStyle name="Normal 4" xfId="45"/>
    <cellStyle name="Normal 5" xfId="46"/>
    <cellStyle name="Normal 5 2" xfId="47"/>
    <cellStyle name="Normal 6" xfId="48"/>
    <cellStyle name="Normal 7" xfId="49"/>
    <cellStyle name="Normal 8" xfId="50"/>
    <cellStyle name="Percent 2" xfId="51"/>
    <cellStyle name="Percent 3" xfId="52"/>
    <cellStyle name="Percent 4" xfId="53"/>
    <cellStyle name="Style 1" xfId="54"/>
    <cellStyle name="Hyperlink" xfId="55"/>
    <cellStyle name="Normal 7 2" xfId="56"/>
    <cellStyle name="Hyperlink 3" xfId="57"/>
  </cellStyles>
  <dxfs count="27">
    <dxf>
      <font>
        <b val="0"/>
        <color indexed="9"/>
        <condense val="0"/>
        <extend val="0"/>
      </font>
      <border/>
    </dxf>
    <dxf>
      <font>
        <b/>
        <i val="0"/>
        <color indexed="9"/>
        <condense val="0"/>
        <extend val="0"/>
      </font>
      <fill>
        <patternFill patternType="solid">
          <fgColor indexed="60"/>
          <bgColor indexed="10"/>
        </patternFill>
      </fill>
      <border/>
    </dxf>
    <dxf>
      <font>
        <b val="0"/>
        <color indexed="9"/>
        <condense val="0"/>
        <extend val="0"/>
      </font>
      <border/>
    </dxf>
    <dxf>
      <font>
        <b val="0"/>
        <color indexed="9"/>
        <condense val="0"/>
        <extend val="0"/>
      </font>
      <border/>
    </dxf>
    <dxf>
      <font>
        <b val="0"/>
        <color indexed="9"/>
        <condense val="0"/>
        <extend val="0"/>
      </font>
      <border/>
    </dxf>
    <dxf>
      <font>
        <b val="0"/>
        <color indexed="9"/>
        <condense val="0"/>
        <extend val="0"/>
      </font>
      <border/>
    </dxf>
    <dxf>
      <font>
        <b val="0"/>
        <color indexed="9"/>
        <condense val="0"/>
        <extend val="0"/>
      </font>
      <border/>
    </dxf>
    <dxf>
      <font>
        <b val="0"/>
        <color indexed="9"/>
        <condense val="0"/>
        <extend val="0"/>
      </font>
      <border/>
    </dxf>
    <dxf>
      <font>
        <b val="0"/>
        <color indexed="9"/>
        <condense val="0"/>
        <extend val="0"/>
      </font>
      <border/>
    </dxf>
    <dxf>
      <font>
        <b val="0"/>
        <color indexed="9"/>
        <condense val="0"/>
        <extend val="0"/>
      </font>
      <border/>
    </dxf>
    <dxf>
      <font>
        <b val="0"/>
        <color indexed="9"/>
        <condense val="0"/>
        <extend val="0"/>
      </font>
      <border/>
    </dxf>
    <dxf>
      <font>
        <b val="0"/>
        <color indexed="9"/>
        <condense val="0"/>
        <extend val="0"/>
      </font>
      <border/>
    </dxf>
    <dxf>
      <font>
        <b val="0"/>
        <color indexed="9"/>
        <condense val="0"/>
        <extend val="0"/>
      </font>
      <border/>
    </dxf>
    <dxf>
      <font>
        <b val="0"/>
        <color indexed="9"/>
        <condense val="0"/>
        <extend val="0"/>
      </font>
      <border/>
    </dxf>
    <dxf>
      <font>
        <b val="0"/>
        <color indexed="9"/>
        <condense val="0"/>
        <extend val="0"/>
      </font>
      <border/>
    </dxf>
    <dxf>
      <font>
        <b val="0"/>
        <color indexed="9"/>
        <condense val="0"/>
        <extend val="0"/>
      </font>
      <border/>
    </dxf>
    <dxf>
      <font>
        <b val="0"/>
        <i val="0"/>
        <u val="none"/>
        <strike val="0"/>
        <sz val="11"/>
        <name val="Calibri"/>
        <color theme="1"/>
        <condense val="0"/>
        <extend val="0"/>
      </font>
      <numFmt numFmtId="177" formatCode="General"/>
      <protection hidden="1" locked="0"/>
    </dxf>
    <dxf>
      <font>
        <b val="0"/>
        <i val="0"/>
        <u val="none"/>
        <strike val="0"/>
        <sz val="11"/>
        <name val="Calibri"/>
        <color theme="1"/>
        <condense val="0"/>
        <extend val="0"/>
      </font>
      <numFmt numFmtId="177" formatCode="General"/>
      <protection hidden="1" locked="0"/>
    </dxf>
    <dxf>
      <font>
        <b val="0"/>
        <i val="0"/>
        <u val="none"/>
        <strike val="0"/>
        <sz val="11"/>
        <name val="Calibri"/>
        <color theme="1"/>
        <condense val="0"/>
        <extend val="0"/>
      </font>
      <numFmt numFmtId="177" formatCode="General"/>
      <protection hidden="1" locked="0"/>
    </dxf>
    <dxf>
      <font>
        <b val="0"/>
        <i val="0"/>
        <u val="none"/>
        <strike val="0"/>
        <sz val="11"/>
        <name val="Calibri"/>
        <color theme="1"/>
        <condense val="0"/>
        <extend val="0"/>
      </font>
      <numFmt numFmtId="177" formatCode="General"/>
      <protection hidden="1" locked="0"/>
    </dxf>
    <dxf>
      <font>
        <b val="0"/>
        <i val="0"/>
        <u val="none"/>
        <strike val="0"/>
        <sz val="11"/>
        <name val="Calibri"/>
        <color theme="1"/>
        <condense val="0"/>
        <extend val="0"/>
      </font>
      <numFmt numFmtId="177" formatCode="General"/>
      <protection hidden="1" locked="0"/>
    </dxf>
    <dxf>
      <font>
        <b val="0"/>
        <i val="0"/>
        <u val="none"/>
        <strike val="0"/>
        <sz val="11"/>
        <name val="Calibri"/>
        <color theme="1"/>
        <condense val="0"/>
        <extend val="0"/>
      </font>
      <numFmt numFmtId="177" formatCode="General"/>
      <protection hidden="1" locked="0"/>
    </dxf>
    <dxf>
      <font>
        <b val="0"/>
        <i val="0"/>
        <u val="none"/>
        <strike val="0"/>
        <sz val="11"/>
        <name val="Calibri"/>
        <color theme="1"/>
        <condense val="0"/>
        <extend val="0"/>
      </font>
      <numFmt numFmtId="177" formatCode="General"/>
      <protection hidden="1" locked="0"/>
    </dxf>
    <dxf>
      <font>
        <b val="0"/>
        <i val="0"/>
        <u val="none"/>
        <strike val="0"/>
        <sz val="11"/>
        <name val="Calibri"/>
        <color theme="1"/>
        <condense val="0"/>
        <extend val="0"/>
      </font>
      <numFmt numFmtId="177" formatCode="General"/>
      <alignment textRotation="0" wrapText="1" shrinkToFit="1" readingOrder="0"/>
      <border>
        <right/>
        <top/>
        <bottom/>
      </border>
      <protection hidden="1" locked="0"/>
    </dxf>
    <dxf>
      <font>
        <b val="0"/>
        <i val="0"/>
        <u val="none"/>
        <strike val="0"/>
        <sz val="11"/>
        <name val="Calibri"/>
        <color rgb="FF000000"/>
        <condense val="0"/>
        <extend val="0"/>
      </font>
      <numFmt numFmtId="177" formatCode="General"/>
      <alignment textRotation="0" wrapText="1" shrinkToFit="1" readingOrder="0"/>
      <border>
        <right style="thin">
          <color rgb="FF93CDDD"/>
        </right>
        <top/>
        <bottom/>
      </border>
      <protection hidden="1" locked="0"/>
    </dxf>
    <dxf>
      <border>
        <bottom style="thin">
          <color theme="8" tint="0.39998000860214233"/>
        </bottom>
      </border>
    </dxf>
    <dxf>
      <font>
        <b/>
        <i val="0"/>
        <u val="none"/>
        <strike val="0"/>
        <sz val="10"/>
        <name val="Arial"/>
        <color theme="1"/>
        <condense val="0"/>
        <extend val="0"/>
      </font>
      <numFmt numFmtId="177" formatCode="General"/>
      <fill>
        <patternFill patternType="solid">
          <fgColor theme="8" tint="0.7999799847602844"/>
          <bgColor theme="8" tint="0.7999799847602844"/>
        </patternFill>
      </fill>
      <alignment horizontal="center" vertical="center" textRotation="0" wrapText="1" shrinkToFit="1" readingOrder="0"/>
      <border>
        <left style="thin">
          <color theme="8" tint="0.39998000860214233"/>
        </left>
        <right style="thin">
          <color theme="8" tint="0.39998000860214233"/>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190500</xdr:rowOff>
    </xdr:from>
    <xdr:to>
      <xdr:col>7</xdr:col>
      <xdr:colOff>885825</xdr:colOff>
      <xdr:row>3</xdr:row>
      <xdr:rowOff>190500</xdr:rowOff>
    </xdr:to>
    <xdr:sp macro="" textlink="">
      <xdr:nvSpPr>
        <xdr:cNvPr id="14338" name="Control 2"/>
        <xdr:cNvSpPr>
          <a:spLocks noChangeArrowheads="1" noChangeShapeType="1"/>
        </xdr:cNvSpPr>
      </xdr:nvSpPr>
      <xdr:spPr bwMode="auto">
        <a:xfrm>
          <a:off x="8648700" y="581025"/>
          <a:ext cx="885825" cy="190500"/>
        </a:xfrm>
        <a:prstGeom prst="rect">
          <a:avLst/>
        </a:prstGeom>
        <a:noFill/>
        <a:ln w="9525">
          <a:noFill/>
        </a:ln>
      </xdr:spPr>
    </xdr:sp>
    <xdr:clientData/>
  </xdr:twoCellAnchor>
  <xdr:twoCellAnchor>
    <xdr:from>
      <xdr:col>7</xdr:col>
      <xdr:colOff>9525</xdr:colOff>
      <xdr:row>2</xdr:row>
      <xdr:rowOff>0</xdr:rowOff>
    </xdr:from>
    <xdr:to>
      <xdr:col>7</xdr:col>
      <xdr:colOff>904875</xdr:colOff>
      <xdr:row>2</xdr:row>
      <xdr:rowOff>190500</xdr:rowOff>
    </xdr:to>
    <xdr:sp macro="" textlink="">
      <xdr:nvSpPr>
        <xdr:cNvPr id="14339" name="Control 3"/>
        <xdr:cNvSpPr>
          <a:spLocks noChangeArrowheads="1" noChangeShapeType="1"/>
        </xdr:cNvSpPr>
      </xdr:nvSpPr>
      <xdr:spPr bwMode="auto">
        <a:xfrm>
          <a:off x="8658225" y="390525"/>
          <a:ext cx="895350" cy="190500"/>
        </a:xfrm>
        <a:prstGeom prst="rect">
          <a:avLst/>
        </a:prstGeom>
        <a:noFill/>
        <a:ln w="9525">
          <a:noFill/>
        </a:ln>
      </xdr:spPr>
    </xdr:sp>
    <xdr:clientData/>
  </xdr:twoCellAnchor>
  <xdr:twoCellAnchor>
    <xdr:from>
      <xdr:col>8</xdr:col>
      <xdr:colOff>9525</xdr:colOff>
      <xdr:row>4</xdr:row>
      <xdr:rowOff>114300</xdr:rowOff>
    </xdr:from>
    <xdr:to>
      <xdr:col>8</xdr:col>
      <xdr:colOff>352425</xdr:colOff>
      <xdr:row>4</xdr:row>
      <xdr:rowOff>123825</xdr:rowOff>
    </xdr:to>
    <xdr:cxnSp macro="">
      <xdr:nvCxnSpPr>
        <xdr:cNvPr id="14340" name="Straight Arrow Connector 5"/>
        <xdr:cNvCxnSpPr>
          <a:cxnSpLocks noChangeShapeType="1"/>
        </xdr:cNvCxnSpPr>
      </xdr:nvCxnSpPr>
      <xdr:spPr bwMode="auto">
        <a:xfrm flipH="1" flipV="1">
          <a:off x="9829800" y="885825"/>
          <a:ext cx="342900" cy="9525"/>
        </a:xfrm>
        <a:prstGeom prst="straightConnector1">
          <a:avLst/>
        </a:prstGeom>
        <a:noFill/>
        <a:ln w="9525" algn="ctr">
          <a:solidFill>
            <a:srgbClr val="400000"/>
          </a:solidFill>
          <a:round/>
          <a:headEnd type="none"/>
          <a:tailEnd type="arrow"/>
        </a:ln>
      </xdr:spPr>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Z\C\Users\shakeelanwar\Library\Containers\com.apple.mail\Data\Library\Mail%20Downloads\57A36B8B-3DA6-4394-B41C-4FCE94F8D49C\ABWA%20Knowledge%20Salary%20Sheet_Okay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OSHIBA\Desktop\RETURN%202020\RETURN%20FORM\MANUAL%20RETURN\'FINAL%20CALCULATION%20RETURN%20FORM%202020'%20-%20EMAIL%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Faraz\Downloads\''FORMULA%20RETURN%202019''%20-%20FOR%20NOMAN%20TARIQ%20(FACEBOOK%20GROUP%20MEMBER%20FBR%20TAX%20RETURN%20GUIDELIN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Faraz\Downloads\reserve.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hsan%20&amp;%20Co\Income%20Tax%20Returns%202013\1%20Final%20Return%20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20%20Income%20Tax%20Returns%202014\1%20A%20Return%202014%20With%20udated%20pl.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dministrator\Desktop\Stuff\Raana\IT\Declaration%20Forms%202013\IT-2%20TY-2013%20without%20formula.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021827158391302manualreturnforindividual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ectrical"/>
      <sheetName val="WAGES SHEET ALL"/>
      <sheetName val="LESS THE 25000"/>
      <sheetName val="LESS THEN 1 LAC"/>
      <sheetName val="GRT THEN 1 LAC"/>
      <sheetName val="Sheet3"/>
    </sheetNames>
    <sheetDataSet>
      <sheetData sheetId="0">
        <row r="5">
          <cell r="AJ5">
            <v>1</v>
          </cell>
          <cell r="AK5">
            <v>1</v>
          </cell>
          <cell r="AL5">
            <v>1</v>
          </cell>
          <cell r="AM5">
            <v>1</v>
          </cell>
          <cell r="AN5">
            <v>1</v>
          </cell>
          <cell r="AO5">
            <v>1</v>
          </cell>
          <cell r="AP5">
            <v>1</v>
          </cell>
          <cell r="AQ5">
            <v>1</v>
          </cell>
          <cell r="AR5">
            <v>1</v>
          </cell>
          <cell r="AS5">
            <v>1</v>
          </cell>
          <cell r="AT5">
            <v>1</v>
          </cell>
          <cell r="AU5">
            <v>1</v>
          </cell>
          <cell r="AV5">
            <v>1</v>
          </cell>
          <cell r="AW5">
            <v>1</v>
          </cell>
          <cell r="AX5">
            <v>1</v>
          </cell>
          <cell r="AY5">
            <v>1</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DISCLAIMER"/>
      <sheetName val="PROFILE"/>
      <sheetName val="Work Sheet"/>
      <sheetName val="IND (BUS PLUS)"/>
      <sheetName val="Annex-A"/>
      <sheetName val="Annex-B"/>
      <sheetName val="Annex-F"/>
      <sheetName val="Wealth Statement"/>
      <sheetName val="Annex-C"/>
      <sheetName val="Annex-D"/>
      <sheetName val="Annex-E"/>
      <sheetName val="MINIMUM TAX "/>
    </sheetNames>
    <sheetDataSet>
      <sheetData sheetId="0"/>
      <sheetData sheetId="1"/>
      <sheetData sheetId="2"/>
      <sheetData sheetId="3"/>
      <sheetData sheetId="4">
        <row r="4">
          <cell r="C4">
            <v>0</v>
          </cell>
        </row>
      </sheetData>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SALARY"/>
      <sheetName val="NORMAL &amp; PRESUMTIVE INCOME(IND)"/>
      <sheetName val="NORMAL &amp; PRESUMTIVE INCOME(AOP)"/>
      <sheetName val="PROPERTY SLAB"/>
      <sheetName val="PROFILE"/>
      <sheetName val="Work Sheet"/>
      <sheetName val="IND (BUS PLUS)"/>
      <sheetName val="Annex-A"/>
      <sheetName val="Annex-B"/>
      <sheetName val="Annex-F"/>
      <sheetName val="Wealth Statement"/>
      <sheetName val="Annex-C"/>
      <sheetName val="Annex-D"/>
      <sheetName val="Annex-E"/>
      <sheetName val="IND (PROP-CG-O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C4">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CALC"/>
      <sheetName val="P &amp; L"/>
      <sheetName val="Elect"/>
      <sheetName val="Work Sheet"/>
      <sheetName val="IND (BUS PLUS)"/>
      <sheetName val="Annex-A"/>
      <sheetName val="Annex-B"/>
      <sheetName val="Annex-F"/>
      <sheetName val="Rec"/>
      <sheetName val="Cash"/>
      <sheetName val="Wealth Statement"/>
      <sheetName val="Annex-C"/>
      <sheetName val="Annex-D"/>
      <sheetName val="Annex-E"/>
      <sheetName val="IND (PROP-CG-OS)"/>
      <sheetName val="SALARY"/>
    </sheetNames>
    <sheetDataSet>
      <sheetData sheetId="0"/>
      <sheetData sheetId="1"/>
      <sheetData sheetId="2"/>
      <sheetData sheetId="3"/>
      <sheetData sheetId="4"/>
      <sheetData sheetId="5">
        <row r="4">
          <cell r="C4">
            <v>0</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 &amp; L"/>
      <sheetName val="INDIVIDUAL-AOP (1 of 2)"/>
      <sheetName val="INDIVIDUAL-AOP (2 of 2)"/>
      <sheetName val="Annex-A"/>
      <sheetName val="Annex-B"/>
      <sheetName val="Annex-C"/>
      <sheetName val="Annex-D"/>
      <sheetName val="Annex-E"/>
      <sheetName val="Annex-F"/>
      <sheetName val="ANNEX-G"/>
      <sheetName val="Annex-H"/>
      <sheetName val="Annex-J"/>
      <sheetName val="Rec"/>
      <sheetName val="Cash"/>
      <sheetName val="WS1"/>
      <sheetName val="WS2"/>
      <sheetName val="WORKSHEET"/>
      <sheetName val="Sheet8"/>
      <sheetName val="Elect"/>
      <sheetName val="M-Relif"/>
      <sheetName val="Bill"/>
      <sheetName val="salary calculat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s"/>
      <sheetName val="P &amp; L"/>
      <sheetName val="Work Sheet"/>
      <sheetName val="Elect"/>
      <sheetName val="IND-AOP (BUS PLUS)"/>
      <sheetName val="Annex-A"/>
      <sheetName val="Annex-B"/>
      <sheetName val="Annex-F"/>
      <sheetName val="Rec"/>
      <sheetName val="Cash"/>
      <sheetName val="Wealth Statement"/>
      <sheetName val="YEILD ACCOUNT"/>
      <sheetName val="IND (SAL ONLY)"/>
      <sheetName val="IND (SAL-PROP-CG-OS)"/>
      <sheetName val="AOP (PROP-CG-OS)"/>
      <sheetName val="Annex-C"/>
      <sheetName val="Annex-D"/>
      <sheetName val="Annex-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ons"/>
      <sheetName val="INDIVIDUAL-AOP (1 of 2)"/>
      <sheetName val="INDIVIDUAL-AOP (2 of 2)"/>
      <sheetName val="Annex-A"/>
      <sheetName val="Annex-B"/>
      <sheetName val="Annex-C"/>
      <sheetName val="Annex-D"/>
      <sheetName val="Annex-E"/>
      <sheetName val="Annex-F"/>
      <sheetName val="ANNEX-G"/>
      <sheetName val="Annex-H"/>
      <sheetName val="Annex-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D (PROP-CG-OS)"/>
      <sheetName val="IND (BUS PLUS)"/>
      <sheetName val="Annex-A"/>
      <sheetName val="Annex-B"/>
      <sheetName val="Annex-C"/>
      <sheetName val="Annex-D"/>
      <sheetName val="Annex-E"/>
      <sheetName val="Annex-F"/>
      <sheetName val="Wealth Statement"/>
    </sheetNames>
    <sheetDataSet>
      <sheetData sheetId="0"/>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3" name="Table26182248343511" displayName="Table26182248343511" ref="M8:T24" totalsRowShown="0" headerRowDxfId="26" dataDxfId="24" headerRowBorderDxfId="25">
  <autoFilter ref="M8:T24"/>
  <tableColumns count="8">
    <tableColumn id="9" name="SLAB" dataDxfId="23"/>
    <tableColumn id="1" name="Where the taxable Income Exceed" dataDxfId="22"/>
    <tableColumn id="2" name="To" dataDxfId="21"/>
    <tableColumn id="3" name="but does not exceed rupees" dataDxfId="20"/>
    <tableColumn id="4" name="Rate Of Tax " dataDxfId="19"/>
    <tableColumn id="11" name="Addition" dataDxfId="18"/>
    <tableColumn id="10" name="TAXABLE AMOUNT" dataDxfId="17"/>
    <tableColumn id="7" name="TAX PAYABLE" dataDxf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ibrahimkhan_co@yahoo.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workbookViewId="0" topLeftCell="A23">
      <selection activeCell="A1" sqref="A1:C1"/>
    </sheetView>
  </sheetViews>
  <sheetFormatPr defaultColWidth="10.140625" defaultRowHeight="12.75"/>
  <cols>
    <col min="1" max="1" width="12.57421875" style="1" customWidth="1"/>
    <col min="2" max="2" width="4.7109375" style="1" customWidth="1"/>
    <col min="3" max="3" width="138.7109375" style="6" customWidth="1"/>
    <col min="4" max="16384" width="10.140625" style="2" customWidth="1"/>
  </cols>
  <sheetData>
    <row r="1" spans="1:3" ht="15.75" customHeight="1">
      <c r="A1" s="623" t="s">
        <v>0</v>
      </c>
      <c r="B1" s="624"/>
      <c r="C1" s="625"/>
    </row>
    <row r="2" spans="1:3" ht="15.75" customHeight="1">
      <c r="A2" s="244" t="s">
        <v>1</v>
      </c>
      <c r="B2" s="3" t="s">
        <v>2</v>
      </c>
      <c r="C2" s="245" t="s">
        <v>3</v>
      </c>
    </row>
    <row r="3" spans="1:3" ht="15.75" customHeight="1">
      <c r="A3" s="627" t="s">
        <v>4</v>
      </c>
      <c r="B3" s="630"/>
      <c r="C3" s="246" t="s">
        <v>356</v>
      </c>
    </row>
    <row r="4" spans="1:3" ht="15.75" customHeight="1">
      <c r="A4" s="628"/>
      <c r="B4" s="631"/>
      <c r="C4" s="247" t="s">
        <v>365</v>
      </c>
    </row>
    <row r="5" spans="1:3" ht="15.75" customHeight="1">
      <c r="A5" s="628"/>
      <c r="B5" s="631"/>
      <c r="C5" s="247" t="s">
        <v>357</v>
      </c>
    </row>
    <row r="6" spans="1:3" ht="12.75">
      <c r="A6" s="628"/>
      <c r="B6" s="631"/>
      <c r="C6" s="248" t="s">
        <v>358</v>
      </c>
    </row>
    <row r="7" spans="1:3" ht="15.75" customHeight="1">
      <c r="A7" s="628"/>
      <c r="B7" s="631"/>
      <c r="C7" s="248" t="s">
        <v>359</v>
      </c>
    </row>
    <row r="8" spans="1:3" ht="15.75" customHeight="1">
      <c r="A8" s="628"/>
      <c r="B8" s="631"/>
      <c r="C8" s="249" t="s">
        <v>366</v>
      </c>
    </row>
    <row r="9" spans="1:3" ht="15.75" customHeight="1">
      <c r="A9" s="628"/>
      <c r="B9" s="631"/>
      <c r="C9" s="249" t="s">
        <v>367</v>
      </c>
    </row>
    <row r="10" spans="1:3" ht="45.75">
      <c r="A10" s="628"/>
      <c r="B10" s="631"/>
      <c r="C10" s="247" t="s">
        <v>368</v>
      </c>
    </row>
    <row r="11" spans="1:3" ht="15.75" customHeight="1">
      <c r="A11" s="628"/>
      <c r="B11" s="631"/>
      <c r="C11" s="247" t="s">
        <v>369</v>
      </c>
    </row>
    <row r="12" spans="1:3" ht="15.75" customHeight="1">
      <c r="A12" s="628"/>
      <c r="B12" s="631"/>
      <c r="C12" s="247" t="s">
        <v>370</v>
      </c>
    </row>
    <row r="13" spans="1:3" ht="15.75" customHeight="1">
      <c r="A13" s="628"/>
      <c r="B13" s="631"/>
      <c r="C13" s="247" t="s">
        <v>371</v>
      </c>
    </row>
    <row r="14" spans="1:3" ht="15.75" customHeight="1">
      <c r="A14" s="628"/>
      <c r="B14" s="631"/>
      <c r="C14" s="247" t="s">
        <v>372</v>
      </c>
    </row>
    <row r="15" spans="1:3" ht="30.75">
      <c r="A15" s="628"/>
      <c r="B15" s="631"/>
      <c r="C15" s="247" t="s">
        <v>375</v>
      </c>
    </row>
    <row r="16" spans="1:3" ht="45.75" customHeight="1">
      <c r="A16" s="628"/>
      <c r="B16" s="631"/>
      <c r="C16" s="247" t="s">
        <v>373</v>
      </c>
    </row>
    <row r="17" spans="1:3" ht="15" customHeight="1">
      <c r="A17" s="628"/>
      <c r="B17" s="631"/>
      <c r="C17" s="247" t="s">
        <v>374</v>
      </c>
    </row>
    <row r="18" spans="1:3" ht="15.75" customHeight="1">
      <c r="A18" s="628"/>
      <c r="B18" s="631"/>
      <c r="C18" s="250" t="s">
        <v>5</v>
      </c>
    </row>
    <row r="19" spans="1:3" ht="15.75" customHeight="1">
      <c r="A19" s="628"/>
      <c r="B19" s="631"/>
      <c r="C19" s="247" t="s">
        <v>360</v>
      </c>
    </row>
    <row r="20" spans="1:3" ht="15.75" customHeight="1">
      <c r="A20" s="628"/>
      <c r="B20" s="631"/>
      <c r="C20" s="247" t="s">
        <v>361</v>
      </c>
    </row>
    <row r="21" spans="1:3" ht="12.75">
      <c r="A21" s="628"/>
      <c r="B21" s="631"/>
      <c r="C21" s="247" t="s">
        <v>363</v>
      </c>
    </row>
    <row r="22" spans="1:3" ht="15.75" customHeight="1">
      <c r="A22" s="628"/>
      <c r="B22" s="631"/>
      <c r="C22" s="247" t="s">
        <v>362</v>
      </c>
    </row>
    <row r="23" spans="1:3" ht="15.75" customHeight="1">
      <c r="A23" s="628"/>
      <c r="B23" s="631"/>
      <c r="C23" s="251" t="s">
        <v>364</v>
      </c>
    </row>
    <row r="24" spans="1:3" ht="30.75">
      <c r="A24" s="628"/>
      <c r="B24" s="631"/>
      <c r="C24" s="252" t="s">
        <v>6</v>
      </c>
    </row>
    <row r="25" spans="1:3" ht="60.75">
      <c r="A25" s="628"/>
      <c r="B25" s="631"/>
      <c r="C25" s="252" t="s">
        <v>7</v>
      </c>
    </row>
    <row r="26" spans="1:3" ht="15.75" customHeight="1">
      <c r="A26" s="628"/>
      <c r="B26" s="631"/>
      <c r="C26" s="271" t="s">
        <v>458</v>
      </c>
    </row>
    <row r="27" spans="1:3" ht="15.75" customHeight="1">
      <c r="A27" s="628"/>
      <c r="B27" s="631"/>
      <c r="C27" s="253" t="s">
        <v>8</v>
      </c>
    </row>
    <row r="28" spans="1:3" ht="45.75">
      <c r="A28" s="628"/>
      <c r="B28" s="631"/>
      <c r="C28" s="254" t="s">
        <v>459</v>
      </c>
    </row>
    <row r="29" spans="1:3" ht="30.75">
      <c r="A29" s="628"/>
      <c r="B29" s="631"/>
      <c r="C29" s="254" t="s">
        <v>9</v>
      </c>
    </row>
    <row r="30" spans="1:3" ht="15.75" customHeight="1">
      <c r="A30" s="628"/>
      <c r="B30" s="631"/>
      <c r="C30" s="255" t="s">
        <v>10</v>
      </c>
    </row>
    <row r="31" spans="1:3" ht="15.75" customHeight="1">
      <c r="A31" s="628"/>
      <c r="B31" s="631"/>
      <c r="C31" s="254" t="s">
        <v>11</v>
      </c>
    </row>
    <row r="32" spans="1:3" ht="15.75" customHeight="1">
      <c r="A32" s="628"/>
      <c r="B32" s="631"/>
      <c r="C32" s="254" t="s">
        <v>12</v>
      </c>
    </row>
    <row r="33" spans="1:3" ht="30.75">
      <c r="A33" s="629"/>
      <c r="B33" s="632"/>
      <c r="C33" s="256" t="s">
        <v>13</v>
      </c>
    </row>
    <row r="34" spans="1:3" ht="15.75" customHeight="1">
      <c r="A34" s="257" t="s">
        <v>14</v>
      </c>
      <c r="B34" s="4">
        <v>13</v>
      </c>
      <c r="C34" s="626" t="s">
        <v>15</v>
      </c>
    </row>
    <row r="35" spans="1:3" ht="15.75" customHeight="1">
      <c r="A35" s="257" t="s">
        <v>16</v>
      </c>
      <c r="B35" s="4">
        <v>14</v>
      </c>
      <c r="C35" s="626"/>
    </row>
    <row r="36" spans="1:3" ht="15.75" customHeight="1">
      <c r="A36" s="257" t="s">
        <v>14</v>
      </c>
      <c r="B36" s="4">
        <v>48</v>
      </c>
      <c r="C36" s="626" t="s">
        <v>17</v>
      </c>
    </row>
    <row r="37" spans="1:3" ht="15.75" customHeight="1">
      <c r="A37" s="257" t="s">
        <v>16</v>
      </c>
      <c r="B37" s="4">
        <v>45</v>
      </c>
      <c r="C37" s="626"/>
    </row>
    <row r="38" spans="1:3" ht="15.75" customHeight="1">
      <c r="A38" s="257" t="s">
        <v>14</v>
      </c>
      <c r="B38" s="4">
        <v>26</v>
      </c>
      <c r="C38" s="626" t="s">
        <v>18</v>
      </c>
    </row>
    <row r="39" spans="1:3" ht="15.75" customHeight="1">
      <c r="A39" s="257" t="s">
        <v>16</v>
      </c>
      <c r="B39" s="4">
        <v>28</v>
      </c>
      <c r="C39" s="626"/>
    </row>
    <row r="40" spans="1:3" ht="15.75" customHeight="1">
      <c r="A40" s="257"/>
      <c r="B40" s="4"/>
      <c r="C40" s="250" t="s">
        <v>19</v>
      </c>
    </row>
    <row r="41" spans="1:3" ht="15.75" customHeight="1">
      <c r="A41" s="257"/>
      <c r="B41" s="4"/>
      <c r="C41" s="250" t="s">
        <v>20</v>
      </c>
    </row>
    <row r="42" spans="1:3" ht="15.75" customHeight="1">
      <c r="A42" s="257"/>
      <c r="B42" s="4"/>
      <c r="C42" s="250" t="s">
        <v>21</v>
      </c>
    </row>
    <row r="43" spans="1:3" ht="15.75" customHeight="1">
      <c r="A43" s="257"/>
      <c r="B43" s="4"/>
      <c r="C43" s="250" t="s">
        <v>22</v>
      </c>
    </row>
    <row r="44" spans="1:3" ht="15.75" customHeight="1">
      <c r="A44" s="257"/>
      <c r="B44" s="4"/>
      <c r="C44" s="258" t="s">
        <v>23</v>
      </c>
    </row>
    <row r="45" spans="1:3" ht="15.75" customHeight="1">
      <c r="A45" s="257"/>
      <c r="B45" s="4"/>
      <c r="C45" s="259" t="s">
        <v>24</v>
      </c>
    </row>
    <row r="46" spans="1:3" ht="30">
      <c r="A46" s="260" t="s">
        <v>25</v>
      </c>
      <c r="B46" s="5"/>
      <c r="C46" s="261" t="s">
        <v>26</v>
      </c>
    </row>
    <row r="47" spans="1:3" ht="12.75">
      <c r="A47" s="260" t="s">
        <v>27</v>
      </c>
      <c r="B47" s="4"/>
      <c r="C47" s="259" t="s">
        <v>28</v>
      </c>
    </row>
    <row r="48" spans="1:3" ht="60.75">
      <c r="A48" s="260" t="s">
        <v>27</v>
      </c>
      <c r="B48" s="5">
        <v>18</v>
      </c>
      <c r="C48" s="256" t="s">
        <v>29</v>
      </c>
    </row>
    <row r="49" spans="1:3" ht="15.75" customHeight="1">
      <c r="A49" s="260" t="s">
        <v>30</v>
      </c>
      <c r="B49" s="5"/>
      <c r="C49" s="262" t="s">
        <v>31</v>
      </c>
    </row>
    <row r="50" spans="1:3" ht="15.75" customHeight="1">
      <c r="A50" s="260" t="s">
        <v>30</v>
      </c>
      <c r="B50" s="5"/>
      <c r="C50" s="262" t="s">
        <v>32</v>
      </c>
    </row>
    <row r="51" spans="1:3" ht="30.75">
      <c r="A51" s="260" t="s">
        <v>30</v>
      </c>
      <c r="B51" s="5"/>
      <c r="C51" s="262" t="s">
        <v>33</v>
      </c>
    </row>
    <row r="52" spans="1:3" ht="15.75" customHeight="1">
      <c r="A52" s="260" t="s">
        <v>30</v>
      </c>
      <c r="B52" s="5"/>
      <c r="C52" s="262" t="s">
        <v>34</v>
      </c>
    </row>
    <row r="53" spans="1:3" ht="30.75">
      <c r="A53" s="260" t="s">
        <v>30</v>
      </c>
      <c r="B53" s="5">
        <v>4</v>
      </c>
      <c r="C53" s="262" t="s">
        <v>35</v>
      </c>
    </row>
    <row r="54" spans="1:3" ht="30.75">
      <c r="A54" s="263" t="s">
        <v>30</v>
      </c>
      <c r="B54" s="264">
        <v>14</v>
      </c>
      <c r="C54" s="265" t="s">
        <v>36</v>
      </c>
    </row>
    <row r="55" spans="1:3" ht="30.75">
      <c r="A55" s="263" t="s">
        <v>30</v>
      </c>
      <c r="B55" s="264" t="s">
        <v>416</v>
      </c>
      <c r="C55" s="265" t="s">
        <v>415</v>
      </c>
    </row>
  </sheetData>
  <sheetProtection selectLockedCells="1" selectUnlockedCells="1"/>
  <mergeCells count="6">
    <mergeCell ref="A1:C1"/>
    <mergeCell ref="C34:C35"/>
    <mergeCell ref="C36:C37"/>
    <mergeCell ref="C38:C39"/>
    <mergeCell ref="A3:A33"/>
    <mergeCell ref="B3:B33"/>
  </mergeCells>
  <printOptions/>
  <pageMargins left="0.7" right="0.7" top="0.75" bottom="0.75" header="0.5118055555555555" footer="0.511805555555555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T64"/>
  <sheetViews>
    <sheetView workbookViewId="0" topLeftCell="A1">
      <selection activeCell="C12" sqref="C12"/>
    </sheetView>
  </sheetViews>
  <sheetFormatPr defaultColWidth="2.57421875" defaultRowHeight="18" customHeight="1"/>
  <cols>
    <col min="1" max="2" width="4.140625" style="111" customWidth="1"/>
    <col min="3" max="3" width="78.7109375" style="72" customWidth="1"/>
    <col min="4" max="4" width="9.57421875" style="13" customWidth="1"/>
    <col min="5" max="5" width="16.28125" style="111" customWidth="1"/>
    <col min="6" max="16384" width="2.57421875" style="72" customWidth="1"/>
  </cols>
  <sheetData>
    <row r="1" spans="1:5" ht="18" customHeight="1">
      <c r="A1" s="715" t="s">
        <v>161</v>
      </c>
      <c r="B1" s="715"/>
      <c r="C1" s="715"/>
      <c r="D1" s="715"/>
      <c r="E1" s="715"/>
    </row>
    <row r="2" spans="1:5" ht="18" customHeight="1">
      <c r="A2" s="715" t="s">
        <v>162</v>
      </c>
      <c r="B2" s="715"/>
      <c r="C2" s="715"/>
      <c r="D2" s="715"/>
      <c r="E2" s="715"/>
    </row>
    <row r="3" spans="1:5" ht="18" customHeight="1">
      <c r="A3" s="715" t="s">
        <v>37</v>
      </c>
      <c r="B3" s="715"/>
      <c r="C3" s="16">
        <f>IF('IND (BUS PLUS)'!C3="","",'IND (BUS PLUS)'!C3)</f>
        <v>0</v>
      </c>
      <c r="D3" s="112" t="s">
        <v>38</v>
      </c>
      <c r="E3" s="24" t="str">
        <f>PROFILE!AU7</f>
        <v>2021</v>
      </c>
    </row>
    <row r="4" spans="1:5" s="114" customFormat="1" ht="18" customHeight="1">
      <c r="A4" s="715" t="s">
        <v>39</v>
      </c>
      <c r="B4" s="715"/>
      <c r="C4" s="113">
        <f>+'Annex-B'!C5:E5</f>
        <v>0</v>
      </c>
      <c r="D4" s="112" t="s">
        <v>40</v>
      </c>
      <c r="E4" s="84" t="str">
        <f>+'Annex-A'!I4</f>
        <v>-</v>
      </c>
    </row>
    <row r="5" spans="1:5" s="114" customFormat="1" ht="18" customHeight="1">
      <c r="A5" s="23"/>
      <c r="B5" s="10" t="s">
        <v>42</v>
      </c>
      <c r="C5" s="10" t="s">
        <v>43</v>
      </c>
      <c r="D5" s="10" t="s">
        <v>44</v>
      </c>
      <c r="E5" s="10" t="s">
        <v>163</v>
      </c>
    </row>
    <row r="6" spans="1:5" ht="18" customHeight="1">
      <c r="A6" s="836" t="s">
        <v>164</v>
      </c>
      <c r="B6" s="408">
        <v>1</v>
      </c>
      <c r="C6" s="204" t="s">
        <v>573</v>
      </c>
      <c r="D6" s="10">
        <v>3239</v>
      </c>
      <c r="E6" s="31">
        <f>SUM(E7:E35)</f>
        <v>0</v>
      </c>
    </row>
    <row r="7" spans="1:20" s="9" customFormat="1" ht="18" customHeight="1">
      <c r="A7" s="836"/>
      <c r="B7" s="418">
        <f aca="true" t="shared" si="0" ref="B7:B46">+B6+1</f>
        <v>2</v>
      </c>
      <c r="C7" s="419" t="s">
        <v>165</v>
      </c>
      <c r="D7" s="10">
        <v>3201</v>
      </c>
      <c r="E7" s="116"/>
      <c r="T7" s="9" t="s">
        <v>102</v>
      </c>
    </row>
    <row r="8" spans="1:5" s="9" customFormat="1" ht="18" customHeight="1">
      <c r="A8" s="836"/>
      <c r="B8" s="418">
        <f t="shared" si="0"/>
        <v>3</v>
      </c>
      <c r="C8" s="419" t="s">
        <v>166</v>
      </c>
      <c r="D8" s="10">
        <v>3202</v>
      </c>
      <c r="E8" s="116"/>
    </row>
    <row r="9" spans="1:5" s="9" customFormat="1" ht="18" customHeight="1">
      <c r="A9" s="836"/>
      <c r="B9" s="418">
        <f t="shared" si="0"/>
        <v>4</v>
      </c>
      <c r="C9" s="419" t="s">
        <v>385</v>
      </c>
      <c r="D9" s="10">
        <v>3203</v>
      </c>
      <c r="E9" s="116"/>
    </row>
    <row r="10" spans="1:5" s="9" customFormat="1" ht="24" customHeight="1">
      <c r="A10" s="836"/>
      <c r="B10" s="418">
        <f t="shared" si="0"/>
        <v>5</v>
      </c>
      <c r="C10" s="419" t="s">
        <v>167</v>
      </c>
      <c r="D10" s="20">
        <v>3205</v>
      </c>
      <c r="E10" s="116"/>
    </row>
    <row r="11" spans="1:5" s="9" customFormat="1" ht="18" customHeight="1">
      <c r="A11" s="836"/>
      <c r="B11" s="418">
        <f t="shared" si="0"/>
        <v>6</v>
      </c>
      <c r="C11" s="419" t="s">
        <v>386</v>
      </c>
      <c r="D11" s="20">
        <v>3206</v>
      </c>
      <c r="E11" s="116"/>
    </row>
    <row r="12" spans="1:5" s="9" customFormat="1" ht="18" customHeight="1">
      <c r="A12" s="836"/>
      <c r="B12" s="418">
        <f t="shared" si="0"/>
        <v>7</v>
      </c>
      <c r="C12" s="419" t="s">
        <v>168</v>
      </c>
      <c r="D12" s="20">
        <v>3207</v>
      </c>
      <c r="E12" s="116"/>
    </row>
    <row r="13" spans="1:5" s="9" customFormat="1" ht="18" customHeight="1">
      <c r="A13" s="836"/>
      <c r="B13" s="418">
        <f t="shared" si="0"/>
        <v>8</v>
      </c>
      <c r="C13" s="419" t="s">
        <v>169</v>
      </c>
      <c r="D13" s="20">
        <v>3208</v>
      </c>
      <c r="E13" s="116"/>
    </row>
    <row r="14" spans="1:5" s="9" customFormat="1" ht="18" customHeight="1">
      <c r="A14" s="836"/>
      <c r="B14" s="418">
        <f t="shared" si="0"/>
        <v>9</v>
      </c>
      <c r="C14" s="420" t="s">
        <v>574</v>
      </c>
      <c r="D14" s="20">
        <v>3209</v>
      </c>
      <c r="E14" s="116"/>
    </row>
    <row r="15" spans="1:5" s="9" customFormat="1" ht="23.25" customHeight="1">
      <c r="A15" s="836"/>
      <c r="B15" s="418">
        <f t="shared" si="0"/>
        <v>10</v>
      </c>
      <c r="C15" s="420" t="s">
        <v>575</v>
      </c>
      <c r="D15" s="20">
        <v>3210</v>
      </c>
      <c r="E15" s="116"/>
    </row>
    <row r="16" spans="1:5" s="9" customFormat="1" ht="18" customHeight="1">
      <c r="A16" s="836"/>
      <c r="B16" s="418">
        <f t="shared" si="0"/>
        <v>11</v>
      </c>
      <c r="C16" s="419" t="s">
        <v>170</v>
      </c>
      <c r="D16" s="20">
        <v>3211</v>
      </c>
      <c r="E16" s="116"/>
    </row>
    <row r="17" spans="1:5" s="9" customFormat="1" ht="18" customHeight="1">
      <c r="A17" s="836"/>
      <c r="B17" s="418">
        <f t="shared" si="0"/>
        <v>12</v>
      </c>
      <c r="C17" s="419" t="s">
        <v>171</v>
      </c>
      <c r="D17" s="20">
        <v>3212</v>
      </c>
      <c r="E17" s="116"/>
    </row>
    <row r="18" spans="1:5" s="9" customFormat="1" ht="22.5" customHeight="1">
      <c r="A18" s="836"/>
      <c r="B18" s="418">
        <f t="shared" si="0"/>
        <v>13</v>
      </c>
      <c r="C18" s="420" t="s">
        <v>576</v>
      </c>
      <c r="D18" s="268">
        <v>3204</v>
      </c>
      <c r="E18" s="417"/>
    </row>
    <row r="19" spans="1:5" s="9" customFormat="1" ht="24" customHeight="1">
      <c r="A19" s="836"/>
      <c r="B19" s="418">
        <f t="shared" si="0"/>
        <v>14</v>
      </c>
      <c r="C19" s="419" t="s">
        <v>577</v>
      </c>
      <c r="D19" s="20">
        <v>3213</v>
      </c>
      <c r="E19" s="116"/>
    </row>
    <row r="20" spans="1:5" s="9" customFormat="1" ht="26.1" customHeight="1">
      <c r="A20" s="836"/>
      <c r="B20" s="418">
        <f t="shared" si="0"/>
        <v>15</v>
      </c>
      <c r="C20" s="419" t="s">
        <v>172</v>
      </c>
      <c r="D20" s="20">
        <v>3215</v>
      </c>
      <c r="E20" s="116"/>
    </row>
    <row r="21" spans="1:5" s="9" customFormat="1" ht="18" customHeight="1">
      <c r="A21" s="836"/>
      <c r="B21" s="418">
        <f t="shared" si="0"/>
        <v>16</v>
      </c>
      <c r="C21" s="419" t="s">
        <v>173</v>
      </c>
      <c r="D21" s="10">
        <v>3216</v>
      </c>
      <c r="E21" s="116"/>
    </row>
    <row r="22" spans="1:5" s="9" customFormat="1" ht="18" customHeight="1">
      <c r="A22" s="836"/>
      <c r="B22" s="418">
        <f t="shared" si="0"/>
        <v>17</v>
      </c>
      <c r="C22" s="419" t="s">
        <v>174</v>
      </c>
      <c r="D22" s="20">
        <v>3217</v>
      </c>
      <c r="E22" s="116"/>
    </row>
    <row r="23" spans="1:5" s="9" customFormat="1" ht="18" customHeight="1">
      <c r="A23" s="836"/>
      <c r="B23" s="418">
        <f t="shared" si="0"/>
        <v>18</v>
      </c>
      <c r="C23" s="419" t="s">
        <v>175</v>
      </c>
      <c r="D23" s="10">
        <v>3218</v>
      </c>
      <c r="E23" s="116"/>
    </row>
    <row r="24" spans="1:5" s="9" customFormat="1" ht="18" customHeight="1">
      <c r="A24" s="836"/>
      <c r="B24" s="418">
        <f t="shared" si="0"/>
        <v>19</v>
      </c>
      <c r="C24" s="419" t="s">
        <v>384</v>
      </c>
      <c r="D24" s="10">
        <v>3219</v>
      </c>
      <c r="E24" s="116"/>
    </row>
    <row r="25" spans="1:5" s="9" customFormat="1" ht="18" customHeight="1">
      <c r="A25" s="836"/>
      <c r="B25" s="418">
        <f t="shared" si="0"/>
        <v>20</v>
      </c>
      <c r="C25" s="419" t="s">
        <v>176</v>
      </c>
      <c r="D25" s="10">
        <v>3220</v>
      </c>
      <c r="E25" s="116"/>
    </row>
    <row r="26" spans="1:5" ht="26.25" customHeight="1">
      <c r="A26" s="836"/>
      <c r="B26" s="421">
        <f t="shared" si="0"/>
        <v>21</v>
      </c>
      <c r="C26" s="419" t="s">
        <v>578</v>
      </c>
      <c r="D26" s="10">
        <v>3224</v>
      </c>
      <c r="E26" s="116"/>
    </row>
    <row r="27" spans="1:5" ht="18" customHeight="1">
      <c r="A27" s="836"/>
      <c r="B27" s="418">
        <f t="shared" si="0"/>
        <v>22</v>
      </c>
      <c r="C27" s="419" t="s">
        <v>177</v>
      </c>
      <c r="D27" s="10">
        <v>3225</v>
      </c>
      <c r="E27" s="116"/>
    </row>
    <row r="28" spans="1:5" ht="18" customHeight="1">
      <c r="A28" s="836"/>
      <c r="B28" s="418">
        <f t="shared" si="0"/>
        <v>23</v>
      </c>
      <c r="C28" s="419" t="s">
        <v>178</v>
      </c>
      <c r="D28" s="10">
        <v>3226</v>
      </c>
      <c r="E28" s="116"/>
    </row>
    <row r="29" spans="1:5" ht="24" customHeight="1">
      <c r="A29" s="836"/>
      <c r="B29" s="418">
        <f t="shared" si="0"/>
        <v>24</v>
      </c>
      <c r="C29" s="494" t="s">
        <v>669</v>
      </c>
      <c r="D29" s="10">
        <v>3227</v>
      </c>
      <c r="E29" s="116"/>
    </row>
    <row r="30" spans="1:5" ht="18" customHeight="1">
      <c r="A30" s="836"/>
      <c r="B30" s="418">
        <f t="shared" si="0"/>
        <v>25</v>
      </c>
      <c r="C30" s="419" t="s">
        <v>179</v>
      </c>
      <c r="D30" s="10">
        <v>3230</v>
      </c>
      <c r="E30" s="116"/>
    </row>
    <row r="31" spans="1:5" ht="18" customHeight="1">
      <c r="A31" s="836"/>
      <c r="B31" s="418">
        <f t="shared" si="0"/>
        <v>26</v>
      </c>
      <c r="C31" s="419" t="s">
        <v>180</v>
      </c>
      <c r="D31" s="10">
        <v>3235</v>
      </c>
      <c r="E31" s="116"/>
    </row>
    <row r="32" spans="1:5" ht="18" customHeight="1">
      <c r="A32" s="836"/>
      <c r="B32" s="418">
        <f t="shared" si="0"/>
        <v>27</v>
      </c>
      <c r="C32" s="419" t="s">
        <v>181</v>
      </c>
      <c r="D32" s="10">
        <v>3236</v>
      </c>
      <c r="E32" s="116"/>
    </row>
    <row r="33" spans="1:5" ht="18" customHeight="1">
      <c r="A33" s="836"/>
      <c r="B33" s="418">
        <f t="shared" si="0"/>
        <v>28</v>
      </c>
      <c r="C33" s="419" t="s">
        <v>182</v>
      </c>
      <c r="D33" s="10">
        <v>3237</v>
      </c>
      <c r="E33" s="116"/>
    </row>
    <row r="34" spans="1:5" ht="18" customHeight="1">
      <c r="A34" s="836"/>
      <c r="B34" s="418">
        <f t="shared" si="0"/>
        <v>29</v>
      </c>
      <c r="C34" s="419" t="s">
        <v>413</v>
      </c>
      <c r="D34" s="10">
        <v>3238</v>
      </c>
      <c r="E34" s="116"/>
    </row>
    <row r="35" spans="1:5" s="9" customFormat="1" ht="18" customHeight="1">
      <c r="A35" s="836"/>
      <c r="B35" s="418">
        <f t="shared" si="0"/>
        <v>30</v>
      </c>
      <c r="C35" s="419" t="s">
        <v>183</v>
      </c>
      <c r="D35" s="10">
        <v>3234</v>
      </c>
      <c r="E35" s="116"/>
    </row>
    <row r="36" spans="1:5" ht="18" customHeight="1">
      <c r="A36" s="833" t="s">
        <v>184</v>
      </c>
      <c r="B36" s="408">
        <f t="shared" si="0"/>
        <v>31</v>
      </c>
      <c r="C36" s="205" t="s">
        <v>670</v>
      </c>
      <c r="D36" s="10">
        <v>3259</v>
      </c>
      <c r="E36" s="31">
        <f>SUM(E37:E46)</f>
        <v>0</v>
      </c>
    </row>
    <row r="37" spans="1:5" ht="18" customHeight="1">
      <c r="A37" s="834"/>
      <c r="B37" s="418">
        <f t="shared" si="0"/>
        <v>32</v>
      </c>
      <c r="C37" s="419" t="s">
        <v>185</v>
      </c>
      <c r="D37" s="10">
        <v>3245</v>
      </c>
      <c r="E37" s="116"/>
    </row>
    <row r="38" spans="1:5" ht="18" customHeight="1">
      <c r="A38" s="834"/>
      <c r="B38" s="418">
        <f t="shared" si="0"/>
        <v>33</v>
      </c>
      <c r="C38" s="419" t="s">
        <v>186</v>
      </c>
      <c r="D38" s="10">
        <v>3246</v>
      </c>
      <c r="E38" s="116"/>
    </row>
    <row r="39" spans="1:5" ht="18" customHeight="1">
      <c r="A39" s="834"/>
      <c r="B39" s="418">
        <f t="shared" si="0"/>
        <v>34</v>
      </c>
      <c r="C39" s="419" t="s">
        <v>387</v>
      </c>
      <c r="D39" s="10">
        <v>3247</v>
      </c>
      <c r="E39" s="116"/>
    </row>
    <row r="40" spans="1:5" ht="18" customHeight="1">
      <c r="A40" s="834"/>
      <c r="B40" s="418">
        <f t="shared" si="0"/>
        <v>35</v>
      </c>
      <c r="C40" s="419" t="s">
        <v>388</v>
      </c>
      <c r="D40" s="10">
        <v>3248</v>
      </c>
      <c r="E40" s="116"/>
    </row>
    <row r="41" spans="1:5" s="111" customFormat="1" ht="18" customHeight="1">
      <c r="A41" s="834"/>
      <c r="B41" s="418">
        <f t="shared" si="0"/>
        <v>36</v>
      </c>
      <c r="C41" s="420" t="s">
        <v>390</v>
      </c>
      <c r="D41" s="10">
        <v>3250</v>
      </c>
      <c r="E41" s="116"/>
    </row>
    <row r="42" spans="1:5" ht="18" customHeight="1">
      <c r="A42" s="834"/>
      <c r="B42" s="418">
        <f t="shared" si="0"/>
        <v>37</v>
      </c>
      <c r="C42" s="419" t="s">
        <v>189</v>
      </c>
      <c r="D42" s="10">
        <v>3254</v>
      </c>
      <c r="E42" s="116"/>
    </row>
    <row r="43" spans="1:5" ht="18" customHeight="1">
      <c r="A43" s="834"/>
      <c r="B43" s="418">
        <f t="shared" si="0"/>
        <v>38</v>
      </c>
      <c r="C43" s="419" t="s">
        <v>187</v>
      </c>
      <c r="D43" s="10">
        <v>3255</v>
      </c>
      <c r="E43" s="116"/>
    </row>
    <row r="44" spans="1:5" ht="18" customHeight="1">
      <c r="A44" s="834"/>
      <c r="B44" s="418">
        <f t="shared" si="0"/>
        <v>39</v>
      </c>
      <c r="C44" s="419" t="s">
        <v>188</v>
      </c>
      <c r="D44" s="10">
        <v>3256</v>
      </c>
      <c r="E44" s="116"/>
    </row>
    <row r="45" spans="1:5" ht="18" customHeight="1">
      <c r="A45" s="834"/>
      <c r="B45" s="418">
        <f t="shared" si="0"/>
        <v>40</v>
      </c>
      <c r="C45" s="419" t="s">
        <v>152</v>
      </c>
      <c r="D45" s="10">
        <v>3257</v>
      </c>
      <c r="E45" s="116"/>
    </row>
    <row r="46" spans="1:5" ht="18" customHeight="1">
      <c r="A46" s="835"/>
      <c r="B46" s="418">
        <f t="shared" si="0"/>
        <v>41</v>
      </c>
      <c r="C46" s="419" t="s">
        <v>389</v>
      </c>
      <c r="D46" s="10">
        <v>3258</v>
      </c>
      <c r="E46" s="116"/>
    </row>
    <row r="47" spans="1:5" ht="18" customHeight="1">
      <c r="A47" s="114" t="s">
        <v>70</v>
      </c>
      <c r="D47" s="66" t="s">
        <v>71</v>
      </c>
      <c r="E47" s="117"/>
    </row>
    <row r="61" spans="1:5" s="9" customFormat="1" ht="18" customHeight="1">
      <c r="A61" s="111"/>
      <c r="B61" s="111"/>
      <c r="C61" s="72"/>
      <c r="D61" s="13"/>
      <c r="E61" s="111"/>
    </row>
    <row r="62" spans="1:5" s="9" customFormat="1" ht="18" customHeight="1">
      <c r="A62" s="111"/>
      <c r="B62" s="111"/>
      <c r="C62" s="72"/>
      <c r="D62" s="13"/>
      <c r="E62" s="111"/>
    </row>
    <row r="63" spans="1:5" s="9" customFormat="1" ht="18" customHeight="1">
      <c r="A63" s="111"/>
      <c r="B63" s="111"/>
      <c r="C63" s="72"/>
      <c r="D63" s="13"/>
      <c r="E63" s="111"/>
    </row>
    <row r="64" spans="1:5" s="9" customFormat="1" ht="18" customHeight="1">
      <c r="A64" s="111"/>
      <c r="B64" s="111"/>
      <c r="C64" s="72"/>
      <c r="D64" s="13"/>
      <c r="E64" s="111"/>
    </row>
  </sheetData>
  <sheetProtection selectLockedCells="1" selectUnlockedCells="1"/>
  <mergeCells count="6">
    <mergeCell ref="A36:A46"/>
    <mergeCell ref="A1:E1"/>
    <mergeCell ref="A2:E2"/>
    <mergeCell ref="A3:B3"/>
    <mergeCell ref="A4:B4"/>
    <mergeCell ref="A6:A35"/>
  </mergeCells>
  <dataValidations count="1">
    <dataValidation type="whole" operator="greaterThanOrEqual" allowBlank="1" showInputMessage="1" showErrorMessage="1" sqref="E6:E46">
      <formula1>0</formula1>
    </dataValidation>
  </dataValidations>
  <printOptions/>
  <pageMargins left="0.25" right="0.25" top="0.25" bottom="0.25" header="0.511805555555556" footer="0.511805555555556"/>
  <pageSetup horizontalDpi="300" verticalDpi="300" orientation="portrait" paperSize="5" scale="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IV30"/>
  <sheetViews>
    <sheetView workbookViewId="0" topLeftCell="A17">
      <selection activeCell="O20" sqref="O20"/>
    </sheetView>
  </sheetViews>
  <sheetFormatPr defaultColWidth="2.57421875" defaultRowHeight="18" customHeight="1"/>
  <cols>
    <col min="1" max="1" width="4.140625" style="118" customWidth="1"/>
    <col min="2" max="2" width="4.140625" style="119" customWidth="1"/>
    <col min="3" max="3" width="41.57421875" style="120" customWidth="1"/>
    <col min="4" max="4" width="8.57421875" style="121" customWidth="1"/>
    <col min="5" max="7" width="14.00390625" style="118" customWidth="1"/>
    <col min="8" max="8" width="9.57421875" style="118" customWidth="1"/>
    <col min="9" max="9" width="14.00390625" style="118" customWidth="1"/>
    <col min="10" max="10" width="7.421875" style="122" customWidth="1"/>
    <col min="11" max="11" width="7.421875" style="118" customWidth="1"/>
    <col min="12" max="12" width="14.00390625" style="122" customWidth="1"/>
    <col min="13" max="13" width="7.421875" style="122" customWidth="1"/>
    <col min="14" max="15" width="14.00390625" style="118" customWidth="1"/>
    <col min="16" max="24" width="2.57421875" style="7" customWidth="1"/>
    <col min="25" max="25" width="11.28125" style="7" customWidth="1"/>
    <col min="26" max="160" width="2.57421875" style="7" customWidth="1"/>
    <col min="161" max="16384" width="2.57421875" style="118" customWidth="1"/>
  </cols>
  <sheetData>
    <row r="1" spans="1:15" ht="18" customHeight="1">
      <c r="A1" s="820" t="s">
        <v>190</v>
      </c>
      <c r="B1" s="840"/>
      <c r="C1" s="840"/>
      <c r="D1" s="840"/>
      <c r="E1" s="840"/>
      <c r="F1" s="840"/>
      <c r="G1" s="840"/>
      <c r="H1" s="840"/>
      <c r="I1" s="840"/>
      <c r="J1" s="840"/>
      <c r="K1" s="840"/>
      <c r="L1" s="840"/>
      <c r="M1" s="840"/>
      <c r="N1" s="840"/>
      <c r="O1" s="841"/>
    </row>
    <row r="2" spans="1:15" ht="18" customHeight="1">
      <c r="A2" s="820" t="s">
        <v>191</v>
      </c>
      <c r="B2" s="840"/>
      <c r="C2" s="840"/>
      <c r="D2" s="840"/>
      <c r="E2" s="840"/>
      <c r="F2" s="840"/>
      <c r="G2" s="840"/>
      <c r="H2" s="840"/>
      <c r="I2" s="840"/>
      <c r="J2" s="840"/>
      <c r="K2" s="840"/>
      <c r="L2" s="840"/>
      <c r="M2" s="840"/>
      <c r="N2" s="840"/>
      <c r="O2" s="841"/>
    </row>
    <row r="3" spans="1:15" s="13" customFormat="1" ht="18" customHeight="1">
      <c r="A3" s="714" t="s">
        <v>37</v>
      </c>
      <c r="B3" s="842"/>
      <c r="C3" s="820">
        <f>IF('IND (BUS PLUS)'!C3="","",'IND (BUS PLUS)'!C3)</f>
        <v>0</v>
      </c>
      <c r="D3" s="840"/>
      <c r="E3" s="840"/>
      <c r="F3" s="840"/>
      <c r="G3" s="840"/>
      <c r="H3" s="840"/>
      <c r="I3" s="840"/>
      <c r="J3" s="840"/>
      <c r="K3" s="840"/>
      <c r="L3" s="840"/>
      <c r="M3" s="841"/>
      <c r="N3" s="10" t="s">
        <v>38</v>
      </c>
      <c r="O3" s="24" t="str">
        <f>PROFILE!AU7</f>
        <v>2021</v>
      </c>
    </row>
    <row r="4" spans="1:15" s="13" customFormat="1" ht="18" customHeight="1">
      <c r="A4" s="714" t="s">
        <v>39</v>
      </c>
      <c r="B4" s="842"/>
      <c r="C4" s="843">
        <f>+'Annex-A'!C4:G4</f>
        <v>0</v>
      </c>
      <c r="D4" s="844"/>
      <c r="E4" s="844"/>
      <c r="F4" s="844"/>
      <c r="G4" s="844"/>
      <c r="H4" s="844"/>
      <c r="I4" s="844"/>
      <c r="J4" s="844"/>
      <c r="K4" s="844"/>
      <c r="L4" s="844"/>
      <c r="M4" s="845"/>
      <c r="N4" s="10" t="s">
        <v>40</v>
      </c>
      <c r="O4" s="84" t="str">
        <f>+'Annex-C'!E4</f>
        <v>-</v>
      </c>
    </row>
    <row r="5" spans="1:256" s="128" customFormat="1" ht="33.75" customHeight="1">
      <c r="A5" s="123"/>
      <c r="B5" s="124" t="s">
        <v>42</v>
      </c>
      <c r="C5" s="125" t="s">
        <v>43</v>
      </c>
      <c r="D5" s="104" t="s">
        <v>44</v>
      </c>
      <c r="E5" s="126" t="s">
        <v>192</v>
      </c>
      <c r="F5" s="126" t="s">
        <v>193</v>
      </c>
      <c r="G5" s="127" t="s">
        <v>194</v>
      </c>
      <c r="H5" s="104" t="s">
        <v>195</v>
      </c>
      <c r="I5" s="126" t="s">
        <v>196</v>
      </c>
      <c r="J5" s="104" t="s">
        <v>195</v>
      </c>
      <c r="K5" s="126" t="s">
        <v>197</v>
      </c>
      <c r="L5" s="104" t="s">
        <v>198</v>
      </c>
      <c r="M5" s="104" t="s">
        <v>197</v>
      </c>
      <c r="N5" s="126" t="s">
        <v>199</v>
      </c>
      <c r="O5" s="126" t="s">
        <v>200</v>
      </c>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row>
    <row r="6" spans="1:256" s="128" customFormat="1" ht="18" customHeight="1">
      <c r="A6" s="123"/>
      <c r="B6" s="124"/>
      <c r="C6" s="125"/>
      <c r="D6" s="104"/>
      <c r="E6" s="126" t="s">
        <v>47</v>
      </c>
      <c r="F6" s="126" t="s">
        <v>48</v>
      </c>
      <c r="G6" s="127" t="s">
        <v>49</v>
      </c>
      <c r="H6" s="104" t="s">
        <v>201</v>
      </c>
      <c r="I6" s="126" t="s">
        <v>202</v>
      </c>
      <c r="J6" s="104" t="s">
        <v>203</v>
      </c>
      <c r="K6" s="126"/>
      <c r="L6" s="104" t="s">
        <v>204</v>
      </c>
      <c r="M6" s="104"/>
      <c r="N6" s="126" t="s">
        <v>205</v>
      </c>
      <c r="O6" s="126" t="s">
        <v>206</v>
      </c>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256" s="9" customFormat="1" ht="18" customHeight="1">
      <c r="A7" s="811" t="s">
        <v>199</v>
      </c>
      <c r="B7" s="130">
        <v>1</v>
      </c>
      <c r="C7" s="413" t="s">
        <v>207</v>
      </c>
      <c r="D7" s="20">
        <v>3302</v>
      </c>
      <c r="E7" s="45"/>
      <c r="F7" s="45"/>
      <c r="G7" s="45"/>
      <c r="H7" s="131">
        <v>1</v>
      </c>
      <c r="I7" s="45"/>
      <c r="J7" s="131">
        <v>1</v>
      </c>
      <c r="K7" s="132">
        <v>0.15</v>
      </c>
      <c r="L7" s="31"/>
      <c r="M7" s="133">
        <v>0.1</v>
      </c>
      <c r="N7" s="31"/>
      <c r="O7" s="31"/>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c r="IU7" s="118"/>
      <c r="IV7" s="118"/>
    </row>
    <row r="8" spans="1:256" ht="18" customHeight="1">
      <c r="A8" s="811"/>
      <c r="B8" s="418">
        <f aca="true" t="shared" si="0" ref="B8:B21">+B7+1</f>
        <v>2</v>
      </c>
      <c r="C8" s="413" t="s">
        <v>208</v>
      </c>
      <c r="D8" s="20">
        <v>330204</v>
      </c>
      <c r="E8" s="45"/>
      <c r="F8" s="45"/>
      <c r="G8" s="45"/>
      <c r="H8" s="131">
        <v>1</v>
      </c>
      <c r="I8" s="45"/>
      <c r="J8" s="131">
        <v>1</v>
      </c>
      <c r="K8" s="134">
        <v>1</v>
      </c>
      <c r="L8" s="31"/>
      <c r="M8" s="134">
        <v>1</v>
      </c>
      <c r="N8" s="31"/>
      <c r="O8" s="31"/>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c r="IR8" s="135"/>
      <c r="IS8" s="135"/>
      <c r="IT8" s="135"/>
      <c r="IU8" s="135"/>
      <c r="IV8" s="135"/>
    </row>
    <row r="9" spans="1:256" s="9" customFormat="1" ht="24" customHeight="1">
      <c r="A9" s="811"/>
      <c r="B9" s="418">
        <f t="shared" si="0"/>
        <v>3</v>
      </c>
      <c r="C9" s="413" t="s">
        <v>209</v>
      </c>
      <c r="D9" s="20">
        <v>330301</v>
      </c>
      <c r="E9" s="45"/>
      <c r="F9" s="45"/>
      <c r="G9" s="45"/>
      <c r="H9" s="131">
        <v>1</v>
      </c>
      <c r="I9" s="45"/>
      <c r="J9" s="131">
        <v>1</v>
      </c>
      <c r="K9" s="133">
        <v>0.25</v>
      </c>
      <c r="L9" s="31"/>
      <c r="M9" s="133">
        <v>0.15</v>
      </c>
      <c r="N9" s="31"/>
      <c r="O9" s="31"/>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c r="IV9" s="118"/>
    </row>
    <row r="10" spans="1:256" s="9" customFormat="1" ht="25.5">
      <c r="A10" s="811"/>
      <c r="B10" s="418">
        <f t="shared" si="0"/>
        <v>4</v>
      </c>
      <c r="C10" s="413" t="s">
        <v>210</v>
      </c>
      <c r="D10" s="20">
        <v>330302</v>
      </c>
      <c r="E10" s="45"/>
      <c r="F10" s="45"/>
      <c r="G10" s="45"/>
      <c r="H10" s="131">
        <v>1</v>
      </c>
      <c r="I10" s="45"/>
      <c r="J10" s="131">
        <v>1</v>
      </c>
      <c r="K10" s="133">
        <v>0.25</v>
      </c>
      <c r="L10" s="31"/>
      <c r="M10" s="133">
        <v>0.3</v>
      </c>
      <c r="N10" s="31"/>
      <c r="O10" s="31"/>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c r="IT10" s="118"/>
      <c r="IU10" s="118"/>
      <c r="IV10" s="118"/>
    </row>
    <row r="11" spans="1:256" s="9" customFormat="1" ht="18" customHeight="1">
      <c r="A11" s="811"/>
      <c r="B11" s="418">
        <f t="shared" si="0"/>
        <v>5</v>
      </c>
      <c r="C11" s="413" t="s">
        <v>211</v>
      </c>
      <c r="D11" s="20">
        <v>330303</v>
      </c>
      <c r="E11" s="45"/>
      <c r="F11" s="45"/>
      <c r="G11" s="45"/>
      <c r="H11" s="131">
        <v>1</v>
      </c>
      <c r="I11" s="45"/>
      <c r="J11" s="131">
        <v>1</v>
      </c>
      <c r="K11" s="133">
        <v>0</v>
      </c>
      <c r="L11" s="31"/>
      <c r="M11" s="133">
        <v>0.15</v>
      </c>
      <c r="N11" s="31"/>
      <c r="O11" s="31"/>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18"/>
      <c r="IS11" s="118"/>
      <c r="IT11" s="118"/>
      <c r="IU11" s="118"/>
      <c r="IV11" s="118"/>
    </row>
    <row r="12" spans="1:256" s="9" customFormat="1" ht="18" customHeight="1">
      <c r="A12" s="811"/>
      <c r="B12" s="418">
        <f t="shared" si="0"/>
        <v>6</v>
      </c>
      <c r="C12" s="413" t="s">
        <v>212</v>
      </c>
      <c r="D12" s="20">
        <v>330304</v>
      </c>
      <c r="E12" s="45"/>
      <c r="F12" s="45"/>
      <c r="G12" s="45"/>
      <c r="H12" s="131">
        <v>1</v>
      </c>
      <c r="I12" s="45"/>
      <c r="J12" s="131">
        <v>1</v>
      </c>
      <c r="K12" s="133">
        <v>0.25</v>
      </c>
      <c r="L12" s="31"/>
      <c r="M12" s="133">
        <v>0.15</v>
      </c>
      <c r="N12" s="31"/>
      <c r="O12" s="31"/>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c r="IR12" s="118"/>
      <c r="IS12" s="118"/>
      <c r="IT12" s="118"/>
      <c r="IU12" s="118"/>
      <c r="IV12" s="118"/>
    </row>
    <row r="13" spans="1:256" s="9" customFormat="1" ht="24" customHeight="1">
      <c r="A13" s="811"/>
      <c r="B13" s="418">
        <f t="shared" si="0"/>
        <v>7</v>
      </c>
      <c r="C13" s="413" t="s">
        <v>213</v>
      </c>
      <c r="D13" s="20">
        <v>330305</v>
      </c>
      <c r="E13" s="45"/>
      <c r="F13" s="45"/>
      <c r="G13" s="45"/>
      <c r="H13" s="131">
        <v>1</v>
      </c>
      <c r="I13" s="45"/>
      <c r="J13" s="131">
        <v>1</v>
      </c>
      <c r="K13" s="133">
        <v>0.25</v>
      </c>
      <c r="L13" s="31"/>
      <c r="M13" s="133">
        <v>1</v>
      </c>
      <c r="N13" s="31"/>
      <c r="O13" s="31"/>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row>
    <row r="14" spans="1:256" s="9" customFormat="1" ht="24" customHeight="1">
      <c r="A14" s="811"/>
      <c r="B14" s="418">
        <f t="shared" si="0"/>
        <v>8</v>
      </c>
      <c r="C14" s="413" t="s">
        <v>214</v>
      </c>
      <c r="D14" s="20">
        <v>330306</v>
      </c>
      <c r="E14" s="45"/>
      <c r="F14" s="45"/>
      <c r="G14" s="45"/>
      <c r="H14" s="131">
        <v>1</v>
      </c>
      <c r="I14" s="45"/>
      <c r="J14" s="131">
        <v>1</v>
      </c>
      <c r="K14" s="133">
        <v>0.25</v>
      </c>
      <c r="L14" s="31"/>
      <c r="M14" s="133">
        <v>0.2</v>
      </c>
      <c r="N14" s="31"/>
      <c r="O14" s="31"/>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c r="IT14" s="118"/>
      <c r="IU14" s="118"/>
      <c r="IV14" s="118"/>
    </row>
    <row r="15" spans="1:256" ht="16.5" customHeight="1">
      <c r="A15" s="811"/>
      <c r="B15" s="418">
        <f t="shared" si="0"/>
        <v>9</v>
      </c>
      <c r="C15" s="413" t="s">
        <v>215</v>
      </c>
      <c r="D15" s="20">
        <v>330307</v>
      </c>
      <c r="E15" s="45"/>
      <c r="F15" s="45"/>
      <c r="G15" s="45"/>
      <c r="H15" s="131">
        <v>1</v>
      </c>
      <c r="I15" s="45"/>
      <c r="J15" s="131">
        <v>1</v>
      </c>
      <c r="K15" s="134">
        <v>0.25</v>
      </c>
      <c r="L15" s="31"/>
      <c r="M15" s="134">
        <v>0.15</v>
      </c>
      <c r="N15" s="31"/>
      <c r="O15" s="31"/>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5"/>
      <c r="IL15" s="135"/>
      <c r="IM15" s="135"/>
      <c r="IN15" s="135"/>
      <c r="IO15" s="135"/>
      <c r="IP15" s="135"/>
      <c r="IQ15" s="135"/>
      <c r="IR15" s="135"/>
      <c r="IS15" s="135"/>
      <c r="IT15" s="135"/>
      <c r="IU15" s="135"/>
      <c r="IV15" s="135"/>
    </row>
    <row r="16" spans="1:256" ht="25.5">
      <c r="A16" s="811"/>
      <c r="B16" s="418">
        <f t="shared" si="0"/>
        <v>10</v>
      </c>
      <c r="C16" s="413" t="s">
        <v>216</v>
      </c>
      <c r="D16" s="20">
        <v>330308</v>
      </c>
      <c r="E16" s="45"/>
      <c r="F16" s="45"/>
      <c r="G16" s="45"/>
      <c r="H16" s="131">
        <v>1</v>
      </c>
      <c r="I16" s="45"/>
      <c r="J16" s="131">
        <v>1</v>
      </c>
      <c r="K16" s="134">
        <v>0.9</v>
      </c>
      <c r="L16" s="31"/>
      <c r="M16" s="134">
        <v>0.15</v>
      </c>
      <c r="N16" s="31"/>
      <c r="O16" s="31"/>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5"/>
      <c r="IL16" s="135"/>
      <c r="IM16" s="135"/>
      <c r="IN16" s="135"/>
      <c r="IO16" s="135"/>
      <c r="IP16" s="135"/>
      <c r="IQ16" s="135"/>
      <c r="IR16" s="135"/>
      <c r="IS16" s="135"/>
      <c r="IT16" s="135"/>
      <c r="IU16" s="135"/>
      <c r="IV16" s="135"/>
    </row>
    <row r="17" spans="1:256" s="9" customFormat="1" ht="18" customHeight="1">
      <c r="A17" s="811"/>
      <c r="B17" s="418">
        <f t="shared" si="0"/>
        <v>11</v>
      </c>
      <c r="C17" s="413" t="s">
        <v>217</v>
      </c>
      <c r="D17" s="20">
        <v>33041</v>
      </c>
      <c r="E17" s="45"/>
      <c r="F17" s="45"/>
      <c r="G17" s="45"/>
      <c r="H17" s="131">
        <v>1</v>
      </c>
      <c r="I17" s="45"/>
      <c r="J17" s="131">
        <v>1</v>
      </c>
      <c r="K17" s="133">
        <v>0</v>
      </c>
      <c r="L17" s="31"/>
      <c r="M17" s="133">
        <v>0.15</v>
      </c>
      <c r="N17" s="31"/>
      <c r="O17" s="31"/>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c r="IQ17" s="118"/>
      <c r="IR17" s="118"/>
      <c r="IS17" s="118"/>
      <c r="IT17" s="118"/>
      <c r="IU17" s="118"/>
      <c r="IV17" s="118"/>
    </row>
    <row r="18" spans="1:256" s="9" customFormat="1" ht="18" customHeight="1">
      <c r="A18" s="811"/>
      <c r="B18" s="418">
        <f t="shared" si="0"/>
        <v>12</v>
      </c>
      <c r="C18" s="413" t="s">
        <v>218</v>
      </c>
      <c r="D18" s="20">
        <v>33042</v>
      </c>
      <c r="E18" s="45"/>
      <c r="F18" s="45"/>
      <c r="G18" s="45"/>
      <c r="H18" s="131">
        <v>1</v>
      </c>
      <c r="I18" s="45"/>
      <c r="J18" s="131">
        <v>1</v>
      </c>
      <c r="K18" s="133">
        <v>0.25</v>
      </c>
      <c r="L18" s="31"/>
      <c r="M18" s="133">
        <v>0.15</v>
      </c>
      <c r="N18" s="31"/>
      <c r="O18" s="31"/>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c r="IR18" s="118"/>
      <c r="IS18" s="118"/>
      <c r="IT18" s="118"/>
      <c r="IU18" s="118"/>
      <c r="IV18" s="118"/>
    </row>
    <row r="19" spans="1:15" ht="18" customHeight="1">
      <c r="A19" s="811"/>
      <c r="B19" s="418">
        <f t="shared" si="0"/>
        <v>13</v>
      </c>
      <c r="C19" s="413" t="s">
        <v>219</v>
      </c>
      <c r="D19" s="20">
        <v>33043</v>
      </c>
      <c r="E19" s="45"/>
      <c r="F19" s="45"/>
      <c r="G19" s="45"/>
      <c r="H19" s="131">
        <v>1</v>
      </c>
      <c r="I19" s="45"/>
      <c r="J19" s="131">
        <v>1</v>
      </c>
      <c r="K19" s="133">
        <v>0.25</v>
      </c>
      <c r="L19" s="31"/>
      <c r="M19" s="133">
        <v>0.15</v>
      </c>
      <c r="N19" s="31"/>
      <c r="O19" s="31"/>
    </row>
    <row r="20" spans="1:15" ht="18" customHeight="1">
      <c r="A20" s="811"/>
      <c r="B20" s="418">
        <f t="shared" si="0"/>
        <v>14</v>
      </c>
      <c r="C20" s="413" t="s">
        <v>220</v>
      </c>
      <c r="D20" s="20">
        <v>33044</v>
      </c>
      <c r="E20" s="45"/>
      <c r="F20" s="45"/>
      <c r="G20" s="45"/>
      <c r="H20" s="131">
        <v>1</v>
      </c>
      <c r="I20" s="45"/>
      <c r="J20" s="131">
        <v>1</v>
      </c>
      <c r="K20" s="133">
        <v>0.25</v>
      </c>
      <c r="L20" s="31"/>
      <c r="M20" s="133">
        <v>0.3</v>
      </c>
      <c r="N20" s="31"/>
      <c r="O20" s="31"/>
    </row>
    <row r="21" spans="1:256" s="11" customFormat="1" ht="26.1" customHeight="1">
      <c r="A21" s="811"/>
      <c r="B21" s="418">
        <f t="shared" si="0"/>
        <v>15</v>
      </c>
      <c r="C21" s="414" t="s">
        <v>388</v>
      </c>
      <c r="D21" s="108">
        <v>3248</v>
      </c>
      <c r="E21" s="31"/>
      <c r="F21" s="31"/>
      <c r="G21" s="31"/>
      <c r="H21" s="106"/>
      <c r="I21" s="31"/>
      <c r="J21" s="106"/>
      <c r="K21" s="106" t="s">
        <v>221</v>
      </c>
      <c r="L21" s="31"/>
      <c r="M21" s="106" t="s">
        <v>221</v>
      </c>
      <c r="N21" s="31"/>
      <c r="O21" s="31"/>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c r="IM21" s="136"/>
      <c r="IN21" s="136"/>
      <c r="IO21" s="136"/>
      <c r="IP21" s="136"/>
      <c r="IQ21" s="136"/>
      <c r="IR21" s="136"/>
      <c r="IS21" s="136"/>
      <c r="IT21" s="136"/>
      <c r="IU21" s="136"/>
      <c r="IV21" s="136"/>
    </row>
    <row r="22" spans="1:256" ht="38.25" customHeight="1">
      <c r="A22" s="811" t="s">
        <v>222</v>
      </c>
      <c r="B22" s="130"/>
      <c r="C22" s="137" t="s">
        <v>43</v>
      </c>
      <c r="D22" s="138" t="s">
        <v>44</v>
      </c>
      <c r="E22" s="139" t="s">
        <v>192</v>
      </c>
      <c r="F22" s="139" t="s">
        <v>391</v>
      </c>
      <c r="G22" s="104" t="s">
        <v>195</v>
      </c>
      <c r="H22" s="837" t="s">
        <v>222</v>
      </c>
      <c r="I22" s="838"/>
      <c r="J22" s="422"/>
      <c r="K22" s="422"/>
      <c r="L22" s="422"/>
      <c r="M22" s="422"/>
      <c r="N22" s="422"/>
      <c r="O22" s="422"/>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c r="IR22" s="119"/>
      <c r="IS22" s="119"/>
      <c r="IT22" s="119"/>
      <c r="IU22" s="119"/>
      <c r="IV22" s="119"/>
    </row>
    <row r="23" spans="1:256" ht="18" customHeight="1">
      <c r="A23" s="811"/>
      <c r="B23" s="130"/>
      <c r="C23" s="137"/>
      <c r="D23" s="138"/>
      <c r="E23" s="139" t="s">
        <v>47</v>
      </c>
      <c r="F23" s="139" t="s">
        <v>48</v>
      </c>
      <c r="G23" s="423" t="s">
        <v>49</v>
      </c>
      <c r="H23" s="839" t="s">
        <v>201</v>
      </c>
      <c r="I23" s="839"/>
      <c r="J23" s="846"/>
      <c r="K23" s="847"/>
      <c r="L23" s="847"/>
      <c r="M23" s="847"/>
      <c r="N23" s="847"/>
      <c r="O23" s="848"/>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19"/>
      <c r="IP23" s="119"/>
      <c r="IQ23" s="119"/>
      <c r="IR23" s="119"/>
      <c r="IS23" s="119"/>
      <c r="IT23" s="119"/>
      <c r="IU23" s="119"/>
      <c r="IV23" s="119"/>
    </row>
    <row r="24" spans="1:15" ht="18" customHeight="1">
      <c r="A24" s="811"/>
      <c r="B24" s="418">
        <f>+B21+1</f>
        <v>16</v>
      </c>
      <c r="C24" s="413" t="s">
        <v>223</v>
      </c>
      <c r="D24" s="103">
        <v>3305</v>
      </c>
      <c r="E24" s="140"/>
      <c r="F24" s="45"/>
      <c r="G24" s="424"/>
      <c r="H24" s="855"/>
      <c r="I24" s="855"/>
      <c r="J24" s="849"/>
      <c r="K24" s="850"/>
      <c r="L24" s="850"/>
      <c r="M24" s="850"/>
      <c r="N24" s="850"/>
      <c r="O24" s="851"/>
    </row>
    <row r="25" spans="1:15" ht="18" customHeight="1">
      <c r="A25" s="811"/>
      <c r="B25" s="418">
        <f>+B24+1</f>
        <v>17</v>
      </c>
      <c r="C25" s="413" t="s">
        <v>223</v>
      </c>
      <c r="D25" s="103">
        <v>3305</v>
      </c>
      <c r="E25" s="140"/>
      <c r="F25" s="45"/>
      <c r="G25" s="424"/>
      <c r="H25" s="855"/>
      <c r="I25" s="855"/>
      <c r="J25" s="849"/>
      <c r="K25" s="850"/>
      <c r="L25" s="850"/>
      <c r="M25" s="850"/>
      <c r="N25" s="850"/>
      <c r="O25" s="851"/>
    </row>
    <row r="26" spans="1:15" ht="18" customHeight="1">
      <c r="A26" s="811"/>
      <c r="B26" s="418">
        <f>+B25+1</f>
        <v>18</v>
      </c>
      <c r="C26" s="413" t="s">
        <v>223</v>
      </c>
      <c r="D26" s="103">
        <v>3305</v>
      </c>
      <c r="E26" s="140"/>
      <c r="F26" s="45"/>
      <c r="G26" s="424"/>
      <c r="H26" s="855"/>
      <c r="I26" s="855"/>
      <c r="J26" s="849"/>
      <c r="K26" s="850"/>
      <c r="L26" s="850"/>
      <c r="M26" s="850"/>
      <c r="N26" s="850"/>
      <c r="O26" s="851"/>
    </row>
    <row r="27" spans="1:15" ht="24" customHeight="1">
      <c r="A27" s="811"/>
      <c r="B27" s="418">
        <f>+B26+1</f>
        <v>19</v>
      </c>
      <c r="C27" s="413" t="s">
        <v>224</v>
      </c>
      <c r="D27" s="103">
        <v>330516</v>
      </c>
      <c r="E27" s="140"/>
      <c r="F27" s="45"/>
      <c r="G27" s="424"/>
      <c r="H27" s="855"/>
      <c r="I27" s="855"/>
      <c r="J27" s="849"/>
      <c r="K27" s="850"/>
      <c r="L27" s="850"/>
      <c r="M27" s="850"/>
      <c r="N27" s="850"/>
      <c r="O27" s="851"/>
    </row>
    <row r="28" spans="1:15" s="11" customFormat="1" ht="18" customHeight="1">
      <c r="A28" s="811"/>
      <c r="B28" s="418">
        <f>+B27+1</f>
        <v>20</v>
      </c>
      <c r="C28" s="414" t="s">
        <v>387</v>
      </c>
      <c r="D28" s="141">
        <v>3247</v>
      </c>
      <c r="E28" s="31"/>
      <c r="F28" s="31"/>
      <c r="G28" s="425"/>
      <c r="H28" s="855"/>
      <c r="I28" s="855"/>
      <c r="J28" s="849"/>
      <c r="K28" s="850"/>
      <c r="L28" s="850"/>
      <c r="M28" s="850"/>
      <c r="N28" s="850"/>
      <c r="O28" s="851"/>
    </row>
    <row r="29" spans="1:15" ht="18" customHeight="1">
      <c r="A29" s="811"/>
      <c r="B29" s="418">
        <f>+B28+1</f>
        <v>21</v>
      </c>
      <c r="C29" s="142" t="s">
        <v>407</v>
      </c>
      <c r="D29" s="103">
        <v>3306</v>
      </c>
      <c r="E29" s="140"/>
      <c r="F29" s="140"/>
      <c r="G29" s="424"/>
      <c r="H29" s="855"/>
      <c r="I29" s="855"/>
      <c r="J29" s="852"/>
      <c r="K29" s="853"/>
      <c r="L29" s="853"/>
      <c r="M29" s="853"/>
      <c r="N29" s="853"/>
      <c r="O29" s="854"/>
    </row>
    <row r="30" spans="1:15" ht="18" customHeight="1">
      <c r="A30" s="114" t="s">
        <v>70</v>
      </c>
      <c r="B30" s="111"/>
      <c r="C30" s="72"/>
      <c r="D30" s="13"/>
      <c r="E30" s="111"/>
      <c r="F30" s="72"/>
      <c r="G30" s="72"/>
      <c r="H30" s="72"/>
      <c r="I30" s="72"/>
      <c r="J30" s="72"/>
      <c r="K30" s="72"/>
      <c r="L30" s="72"/>
      <c r="M30" s="72"/>
      <c r="N30" s="72" t="s">
        <v>71</v>
      </c>
      <c r="O30" s="143"/>
    </row>
  </sheetData>
  <sheetProtection selectLockedCells="1" selectUnlockedCells="1"/>
  <mergeCells count="17">
    <mergeCell ref="H29:I29"/>
    <mergeCell ref="A7:A21"/>
    <mergeCell ref="A22:A29"/>
    <mergeCell ref="H22:I22"/>
    <mergeCell ref="H23:I23"/>
    <mergeCell ref="A1:O1"/>
    <mergeCell ref="A2:O2"/>
    <mergeCell ref="A3:B3"/>
    <mergeCell ref="C3:M3"/>
    <mergeCell ref="A4:B4"/>
    <mergeCell ref="C4:M4"/>
    <mergeCell ref="J23:O29"/>
    <mergeCell ref="H24:I24"/>
    <mergeCell ref="H25:I25"/>
    <mergeCell ref="H26:I26"/>
    <mergeCell ref="H27:I27"/>
    <mergeCell ref="H28:I28"/>
  </mergeCells>
  <dataValidations count="1">
    <dataValidation type="whole" operator="greaterThanOrEqual" allowBlank="1" showInputMessage="1" showErrorMessage="1" sqref="E7:I20 E24:F27 E21:G21 H24:H29 E29:F29 I21 L7:L21 E28:G28 N7:O21">
      <formula1>0</formula1>
    </dataValidation>
  </dataValidations>
  <printOptions horizontalCentered="1"/>
  <pageMargins left="0.25" right="0.25" top="0.25" bottom="0.25" header="0.5118055555555555" footer="0.5118055555555555"/>
  <pageSetup horizontalDpi="300" verticalDpi="300" orientation="landscape" paperSize="5" scale="9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7"/>
    <pageSetUpPr fitToPage="1"/>
  </sheetPr>
  <dimension ref="A1:O71"/>
  <sheetViews>
    <sheetView workbookViewId="0" topLeftCell="A1">
      <selection activeCell="I15" sqref="I15"/>
    </sheetView>
  </sheetViews>
  <sheetFormatPr defaultColWidth="15.421875" defaultRowHeight="12.75"/>
  <cols>
    <col min="1" max="1" width="5.140625" style="7" customWidth="1"/>
    <col min="2" max="2" width="5.140625" style="8" customWidth="1"/>
    <col min="3" max="3" width="54.421875" style="39" customWidth="1"/>
    <col min="4" max="4" width="12.8515625" style="27" bestFit="1" customWidth="1"/>
    <col min="5" max="5" width="15.57421875" style="7" bestFit="1" customWidth="1"/>
    <col min="6" max="6" width="14.28125" style="7" customWidth="1"/>
    <col min="7" max="7" width="15.28125" style="488" customWidth="1"/>
    <col min="8" max="8" width="14.421875" style="488" customWidth="1"/>
    <col min="9" max="9" width="13.8515625" style="488" customWidth="1"/>
    <col min="10" max="10" width="5.8515625" style="7" customWidth="1"/>
    <col min="11" max="12" width="4.7109375" style="7" customWidth="1"/>
    <col min="13" max="16384" width="15.421875" style="9" customWidth="1"/>
  </cols>
  <sheetData>
    <row r="1" spans="1:9" ht="15.75">
      <c r="A1" s="857" t="s">
        <v>25</v>
      </c>
      <c r="B1" s="857"/>
      <c r="C1" s="857"/>
      <c r="D1" s="857"/>
      <c r="E1" s="857"/>
      <c r="F1" s="857"/>
      <c r="G1" s="857"/>
      <c r="H1" s="857"/>
      <c r="I1" s="857"/>
    </row>
    <row r="2" spans="1:9" ht="15.75">
      <c r="A2" s="857" t="s">
        <v>37</v>
      </c>
      <c r="B2" s="857"/>
      <c r="C2" s="858" t="s">
        <v>671</v>
      </c>
      <c r="D2" s="858"/>
      <c r="E2" s="858"/>
      <c r="F2" s="858"/>
      <c r="G2" s="858"/>
      <c r="H2" s="556" t="s">
        <v>38</v>
      </c>
      <c r="I2" s="556" t="str">
        <f>PROFILE!AU7</f>
        <v>2021</v>
      </c>
    </row>
    <row r="3" spans="1:9" ht="15.75">
      <c r="A3" s="857" t="s">
        <v>39</v>
      </c>
      <c r="B3" s="857"/>
      <c r="C3" s="859" t="s">
        <v>671</v>
      </c>
      <c r="D3" s="859"/>
      <c r="E3" s="859"/>
      <c r="F3" s="859"/>
      <c r="G3" s="859"/>
      <c r="H3" s="556" t="s">
        <v>40</v>
      </c>
      <c r="I3" s="545" t="str">
        <f>PROFILE!AU4</f>
        <v>-</v>
      </c>
    </row>
    <row r="4" spans="1:9" ht="48" thickBot="1">
      <c r="A4" s="496"/>
      <c r="B4" s="497" t="s">
        <v>42</v>
      </c>
      <c r="C4" s="498" t="s">
        <v>43</v>
      </c>
      <c r="D4" s="479" t="s">
        <v>44</v>
      </c>
      <c r="E4" s="498" t="s">
        <v>63</v>
      </c>
      <c r="F4" s="499" t="s">
        <v>225</v>
      </c>
      <c r="G4" s="546" t="s">
        <v>226</v>
      </c>
      <c r="H4" s="546" t="s">
        <v>227</v>
      </c>
      <c r="I4" s="546" t="s">
        <v>228</v>
      </c>
    </row>
    <row r="5" spans="1:11" ht="16.5" thickBot="1">
      <c r="A5" s="860" t="s">
        <v>228</v>
      </c>
      <c r="B5" s="500">
        <v>1</v>
      </c>
      <c r="C5" s="501" t="s">
        <v>579</v>
      </c>
      <c r="D5" s="502"/>
      <c r="E5" s="503" t="s">
        <v>47</v>
      </c>
      <c r="F5" s="504" t="s">
        <v>48</v>
      </c>
      <c r="G5" s="547" t="s">
        <v>49</v>
      </c>
      <c r="H5" s="547" t="s">
        <v>201</v>
      </c>
      <c r="I5" s="608" t="s">
        <v>202</v>
      </c>
      <c r="J5" s="609">
        <f>SUM(I6:I52)</f>
        <v>0</v>
      </c>
      <c r="K5" s="610"/>
    </row>
    <row r="6" spans="1:13" ht="15.75">
      <c r="A6" s="861"/>
      <c r="B6" s="505">
        <v>2</v>
      </c>
      <c r="C6" s="506" t="s">
        <v>672</v>
      </c>
      <c r="D6" s="507">
        <v>64010052</v>
      </c>
      <c r="E6" s="539">
        <f>'IND (BUS PLUS)'!F76</f>
        <v>0</v>
      </c>
      <c r="F6" s="539">
        <f>'IND (BUS PLUS)'!G76</f>
        <v>0</v>
      </c>
      <c r="G6" s="553">
        <f>'MINIMUM TAX '!G28</f>
        <v>0</v>
      </c>
      <c r="H6" s="553">
        <f>'MINIMUM TAX '!H28</f>
        <v>0</v>
      </c>
      <c r="I6" s="553">
        <f>'MINIMUM TAX '!I28</f>
        <v>0</v>
      </c>
      <c r="J6" s="32"/>
      <c r="M6" s="557"/>
    </row>
    <row r="7" spans="1:13" ht="15.75">
      <c r="A7" s="861"/>
      <c r="B7" s="500">
        <v>3</v>
      </c>
      <c r="C7" s="506" t="s">
        <v>85</v>
      </c>
      <c r="D7" s="507">
        <v>64010054</v>
      </c>
      <c r="E7" s="539">
        <f>'IND (BUS PLUS)'!F77</f>
        <v>0</v>
      </c>
      <c r="F7" s="539">
        <f>'IND (BUS PLUS)'!G77</f>
        <v>0</v>
      </c>
      <c r="G7" s="553">
        <f>'MINIMUM TAX '!G29</f>
        <v>0</v>
      </c>
      <c r="H7" s="553">
        <f>'MINIMUM TAX '!H29</f>
        <v>0</v>
      </c>
      <c r="I7" s="553">
        <f>'MINIMUM TAX '!I29</f>
        <v>0</v>
      </c>
      <c r="J7" s="32"/>
      <c r="M7" s="557"/>
    </row>
    <row r="8" spans="1:13" ht="15.75">
      <c r="A8" s="861"/>
      <c r="B8" s="505">
        <v>4</v>
      </c>
      <c r="C8" s="506" t="s">
        <v>86</v>
      </c>
      <c r="D8" s="507">
        <v>64010056</v>
      </c>
      <c r="E8" s="539">
        <f>'IND (BUS PLUS)'!F78</f>
        <v>0</v>
      </c>
      <c r="F8" s="539">
        <f>'IND (BUS PLUS)'!G78</f>
        <v>0</v>
      </c>
      <c r="G8" s="553">
        <f>'MINIMUM TAX '!G30</f>
        <v>0</v>
      </c>
      <c r="H8" s="553">
        <f>'MINIMUM TAX '!H30</f>
        <v>0</v>
      </c>
      <c r="I8" s="553">
        <f>'MINIMUM TAX '!I30</f>
        <v>0</v>
      </c>
      <c r="J8" s="32"/>
      <c r="M8" s="557"/>
    </row>
    <row r="9" spans="1:13" ht="15.75">
      <c r="A9" s="861"/>
      <c r="B9" s="500">
        <v>5</v>
      </c>
      <c r="C9" s="506" t="s">
        <v>625</v>
      </c>
      <c r="D9" s="507">
        <v>64010058</v>
      </c>
      <c r="E9" s="539">
        <f>'IND (BUS PLUS)'!F79</f>
        <v>0</v>
      </c>
      <c r="F9" s="539">
        <f>'IND (BUS PLUS)'!G79</f>
        <v>0</v>
      </c>
      <c r="G9" s="553">
        <f>'MINIMUM TAX '!G31</f>
        <v>0</v>
      </c>
      <c r="H9" s="553">
        <f>'MINIMUM TAX '!H31</f>
        <v>0</v>
      </c>
      <c r="I9" s="553">
        <f>'MINIMUM TAX '!I31</f>
        <v>0</v>
      </c>
      <c r="J9" s="32"/>
      <c r="M9" s="557"/>
    </row>
    <row r="10" spans="1:13" ht="15.75">
      <c r="A10" s="861"/>
      <c r="B10" s="505">
        <v>6</v>
      </c>
      <c r="C10" s="506" t="s">
        <v>88</v>
      </c>
      <c r="D10" s="507">
        <v>64010062</v>
      </c>
      <c r="E10" s="539"/>
      <c r="F10" s="539"/>
      <c r="G10" s="553"/>
      <c r="H10" s="553"/>
      <c r="I10" s="553"/>
      <c r="J10" s="32"/>
      <c r="M10" s="557"/>
    </row>
    <row r="11" spans="1:15" s="383" customFormat="1" ht="15.75">
      <c r="A11" s="861"/>
      <c r="B11" s="500">
        <v>7</v>
      </c>
      <c r="C11" s="508" t="s">
        <v>406</v>
      </c>
      <c r="D11" s="493">
        <v>64010161</v>
      </c>
      <c r="E11" s="509">
        <f>'IND (BUS PLUS)'!F80</f>
        <v>0</v>
      </c>
      <c r="F11" s="509">
        <f>'IND (BUS PLUS)'!G80</f>
        <v>0</v>
      </c>
      <c r="G11" s="552">
        <f>'MINIMUM TAX '!G33</f>
        <v>0</v>
      </c>
      <c r="H11" s="552">
        <f>'MINIMUM TAX '!H33</f>
        <v>0</v>
      </c>
      <c r="I11" s="552">
        <f>'MINIMUM TAX '!I33</f>
        <v>0</v>
      </c>
      <c r="J11" s="118"/>
      <c r="K11" s="118"/>
      <c r="L11" s="118"/>
      <c r="M11" s="557"/>
      <c r="O11" s="9"/>
    </row>
    <row r="12" spans="1:13" ht="15.75">
      <c r="A12" s="861"/>
      <c r="B12" s="505">
        <v>8</v>
      </c>
      <c r="C12" s="510" t="s">
        <v>229</v>
      </c>
      <c r="D12" s="511">
        <v>64010181</v>
      </c>
      <c r="E12" s="495">
        <f>'IND (BUS PLUS)'!F83</f>
        <v>0</v>
      </c>
      <c r="F12" s="495">
        <f>'IND (BUS PLUS)'!G83</f>
        <v>0</v>
      </c>
      <c r="G12" s="552">
        <f>'MINIMUM TAX '!G38</f>
        <v>0</v>
      </c>
      <c r="H12" s="552">
        <f>'MINIMUM TAX '!H38</f>
        <v>0</v>
      </c>
      <c r="I12" s="552">
        <f>'MINIMUM TAX '!I38</f>
        <v>0</v>
      </c>
      <c r="M12" s="557"/>
    </row>
    <row r="13" spans="1:15" s="515" customFormat="1" ht="15.75">
      <c r="A13" s="861"/>
      <c r="B13" s="500">
        <v>9</v>
      </c>
      <c r="C13" s="510" t="s">
        <v>673</v>
      </c>
      <c r="D13" s="512">
        <v>64010081</v>
      </c>
      <c r="E13" s="513"/>
      <c r="F13" s="513"/>
      <c r="G13" s="552"/>
      <c r="H13" s="552"/>
      <c r="I13" s="552"/>
      <c r="J13" s="514"/>
      <c r="K13" s="514"/>
      <c r="L13" s="514"/>
      <c r="M13" s="557"/>
      <c r="O13" s="9"/>
    </row>
    <row r="14" spans="1:15" s="515" customFormat="1" ht="15.75">
      <c r="A14" s="861"/>
      <c r="B14" s="505">
        <v>10</v>
      </c>
      <c r="C14" s="510" t="s">
        <v>674</v>
      </c>
      <c r="D14" s="512">
        <v>64010083</v>
      </c>
      <c r="E14" s="513">
        <f>'IND (BUS PLUS)'!F81</f>
        <v>0</v>
      </c>
      <c r="F14" s="513">
        <f>'IND (BUS PLUS)'!G81</f>
        <v>0</v>
      </c>
      <c r="G14" s="552">
        <f>'MINIMUM TAX '!G37</f>
        <v>0</v>
      </c>
      <c r="H14" s="552">
        <f>'MINIMUM TAX '!H37</f>
        <v>0</v>
      </c>
      <c r="I14" s="552">
        <f>'MINIMUM TAX '!I37</f>
        <v>0</v>
      </c>
      <c r="J14" s="514"/>
      <c r="K14" s="514"/>
      <c r="L14" s="514"/>
      <c r="M14" s="557"/>
      <c r="O14" s="9"/>
    </row>
    <row r="15" spans="1:15" s="515" customFormat="1" ht="15.75">
      <c r="A15" s="861"/>
      <c r="B15" s="500">
        <v>11</v>
      </c>
      <c r="C15" s="510" t="s">
        <v>675</v>
      </c>
      <c r="D15" s="512">
        <v>64010082</v>
      </c>
      <c r="E15" s="513"/>
      <c r="F15" s="513"/>
      <c r="G15" s="552"/>
      <c r="H15" s="552"/>
      <c r="I15" s="552"/>
      <c r="J15" s="514"/>
      <c r="K15" s="514"/>
      <c r="L15" s="514"/>
      <c r="M15" s="557"/>
      <c r="O15" s="9"/>
    </row>
    <row r="16" spans="1:15" s="515" customFormat="1" ht="22.5" customHeight="1">
      <c r="A16" s="861"/>
      <c r="B16" s="505">
        <v>12</v>
      </c>
      <c r="C16" s="510" t="s">
        <v>676</v>
      </c>
      <c r="D16" s="512">
        <v>64010059</v>
      </c>
      <c r="E16" s="513"/>
      <c r="F16" s="513"/>
      <c r="G16" s="552"/>
      <c r="H16" s="552"/>
      <c r="I16" s="552"/>
      <c r="J16" s="514"/>
      <c r="K16" s="514"/>
      <c r="L16" s="514"/>
      <c r="M16" s="557"/>
      <c r="O16" s="9"/>
    </row>
    <row r="17" spans="1:15" s="515" customFormat="1" ht="30.75">
      <c r="A17" s="861"/>
      <c r="B17" s="500">
        <v>13</v>
      </c>
      <c r="C17" s="510" t="s">
        <v>677</v>
      </c>
      <c r="D17" s="512">
        <v>64050052</v>
      </c>
      <c r="E17" s="513">
        <f>'IND (BUS PLUS)'!F91</f>
        <v>0</v>
      </c>
      <c r="F17" s="513">
        <f>'IND (BUS PLUS)'!G91</f>
        <v>0</v>
      </c>
      <c r="G17" s="552">
        <f>'MINIMUM TAX '!G39</f>
        <v>0</v>
      </c>
      <c r="H17" s="552">
        <f>'MINIMUM TAX '!H39</f>
        <v>0</v>
      </c>
      <c r="I17" s="552"/>
      <c r="J17" s="514"/>
      <c r="K17" s="514"/>
      <c r="L17" s="514"/>
      <c r="M17" s="557"/>
      <c r="O17" s="9"/>
    </row>
    <row r="18" spans="1:15" s="515" customFormat="1" ht="30.75">
      <c r="A18" s="861"/>
      <c r="B18" s="505">
        <v>14</v>
      </c>
      <c r="C18" s="510" t="s">
        <v>678</v>
      </c>
      <c r="D18" s="512">
        <v>64050094</v>
      </c>
      <c r="E18" s="513">
        <f>'IND (BUS PLUS)'!F100</f>
        <v>0</v>
      </c>
      <c r="F18" s="513">
        <f>'IND (BUS PLUS)'!G100</f>
        <v>0</v>
      </c>
      <c r="G18" s="552"/>
      <c r="H18" s="552"/>
      <c r="I18" s="552"/>
      <c r="J18" s="514"/>
      <c r="K18" s="514"/>
      <c r="L18" s="514"/>
      <c r="M18" s="557"/>
      <c r="O18" s="9"/>
    </row>
    <row r="19" spans="1:15" s="515" customFormat="1" ht="30.75">
      <c r="A19" s="861"/>
      <c r="B19" s="500">
        <v>15</v>
      </c>
      <c r="C19" s="510" t="s">
        <v>679</v>
      </c>
      <c r="D19" s="512">
        <v>64050053</v>
      </c>
      <c r="E19" s="513">
        <f>'IND (BUS PLUS)'!F92</f>
        <v>0</v>
      </c>
      <c r="F19" s="513">
        <f>'IND (BUS PLUS)'!G92</f>
        <v>0</v>
      </c>
      <c r="G19" s="552">
        <f>'MINIMUM TAX '!D40</f>
        <v>0</v>
      </c>
      <c r="H19" s="552">
        <f>'MINIMUM TAX '!E40</f>
        <v>0</v>
      </c>
      <c r="I19" s="552"/>
      <c r="J19" s="514"/>
      <c r="K19" s="514"/>
      <c r="L19" s="514"/>
      <c r="M19" s="557"/>
      <c r="O19" s="9"/>
    </row>
    <row r="20" spans="1:15" s="515" customFormat="1" ht="30.75">
      <c r="A20" s="861"/>
      <c r="B20" s="505">
        <v>16</v>
      </c>
      <c r="C20" s="510" t="s">
        <v>680</v>
      </c>
      <c r="D20" s="512">
        <v>64050054</v>
      </c>
      <c r="E20" s="513">
        <f>'IND (BUS PLUS)'!F93</f>
        <v>0</v>
      </c>
      <c r="F20" s="513">
        <f>'IND (BUS PLUS)'!G93</f>
        <v>0</v>
      </c>
      <c r="G20" s="552">
        <f>'MINIMUM TAX '!D41</f>
        <v>0</v>
      </c>
      <c r="H20" s="552">
        <f>'MINIMUM TAX '!E41</f>
        <v>0</v>
      </c>
      <c r="I20" s="552"/>
      <c r="J20" s="514"/>
      <c r="K20" s="514"/>
      <c r="L20" s="514"/>
      <c r="M20" s="557"/>
      <c r="O20" s="9"/>
    </row>
    <row r="21" spans="1:15" s="515" customFormat="1" ht="30.75">
      <c r="A21" s="861"/>
      <c r="B21" s="500">
        <v>17</v>
      </c>
      <c r="C21" s="510" t="s">
        <v>681</v>
      </c>
      <c r="D21" s="512">
        <v>64050055</v>
      </c>
      <c r="E21" s="513">
        <f>'IND (BUS PLUS)'!F94</f>
        <v>0</v>
      </c>
      <c r="F21" s="513">
        <f>'IND (BUS PLUS)'!G94</f>
        <v>0</v>
      </c>
      <c r="G21" s="552">
        <f>'MINIMUM TAX '!D42</f>
        <v>0</v>
      </c>
      <c r="H21" s="552">
        <f>'MINIMUM TAX '!E42</f>
        <v>0</v>
      </c>
      <c r="I21" s="552"/>
      <c r="J21" s="514"/>
      <c r="K21" s="514"/>
      <c r="L21" s="514"/>
      <c r="M21" s="557"/>
      <c r="O21" s="9"/>
    </row>
    <row r="22" spans="1:15" s="515" customFormat="1" ht="30.75">
      <c r="A22" s="861"/>
      <c r="B22" s="505">
        <v>18</v>
      </c>
      <c r="C22" s="510" t="s">
        <v>682</v>
      </c>
      <c r="D22" s="512">
        <v>64050095</v>
      </c>
      <c r="E22" s="513">
        <f>'IND (BUS PLUS)'!F101</f>
        <v>0</v>
      </c>
      <c r="F22" s="513">
        <f>'IND (BUS PLUS)'!G101</f>
        <v>0</v>
      </c>
      <c r="G22" s="552"/>
      <c r="H22" s="552"/>
      <c r="I22" s="552"/>
      <c r="J22" s="514"/>
      <c r="K22" s="514"/>
      <c r="L22" s="514"/>
      <c r="M22" s="557"/>
      <c r="O22" s="9"/>
    </row>
    <row r="23" spans="1:13" ht="15.75">
      <c r="A23" s="861"/>
      <c r="B23" s="500">
        <v>19</v>
      </c>
      <c r="C23" s="510" t="s">
        <v>377</v>
      </c>
      <c r="D23" s="511">
        <v>64060152</v>
      </c>
      <c r="E23" s="495">
        <f>'IND (BUS PLUS)'!F107</f>
        <v>0</v>
      </c>
      <c r="F23" s="495">
        <f>'IND (BUS PLUS)'!G107</f>
        <v>0</v>
      </c>
      <c r="G23" s="552">
        <f>'MINIMUM TAX '!G47</f>
        <v>0</v>
      </c>
      <c r="H23" s="552">
        <f>'MINIMUM TAX '!H47</f>
        <v>0</v>
      </c>
      <c r="I23" s="552">
        <f>'MINIMUM TAX '!I47</f>
        <v>0</v>
      </c>
      <c r="M23" s="557"/>
    </row>
    <row r="24" spans="1:13" ht="15.75">
      <c r="A24" s="861"/>
      <c r="B24" s="505">
        <v>20</v>
      </c>
      <c r="C24" s="510" t="s">
        <v>683</v>
      </c>
      <c r="D24" s="511">
        <v>64060082</v>
      </c>
      <c r="E24" s="554"/>
      <c r="F24" s="554"/>
      <c r="G24" s="555"/>
      <c r="H24" s="555"/>
      <c r="I24" s="555"/>
      <c r="M24" s="558"/>
    </row>
    <row r="25" spans="1:13" ht="15.75">
      <c r="A25" s="861"/>
      <c r="B25" s="500">
        <v>21</v>
      </c>
      <c r="C25" s="510" t="s">
        <v>684</v>
      </c>
      <c r="D25" s="511">
        <v>64060055</v>
      </c>
      <c r="E25" s="495">
        <f>'IND (BUS PLUS)'!F105</f>
        <v>0</v>
      </c>
      <c r="F25" s="495">
        <f>'IND (BUS PLUS)'!G105</f>
        <v>0</v>
      </c>
      <c r="G25" s="552">
        <f>'MINIMUM TAX '!G45</f>
        <v>0</v>
      </c>
      <c r="H25" s="552">
        <f>'MINIMUM TAX '!H45</f>
        <v>0</v>
      </c>
      <c r="I25" s="552">
        <f>'MINIMUM TAX '!I45</f>
        <v>0</v>
      </c>
      <c r="M25" s="557"/>
    </row>
    <row r="26" spans="1:13" ht="15.75">
      <c r="A26" s="861"/>
      <c r="B26" s="505">
        <v>22</v>
      </c>
      <c r="C26" s="510" t="s">
        <v>685</v>
      </c>
      <c r="D26" s="511">
        <v>64060059</v>
      </c>
      <c r="E26" s="554"/>
      <c r="F26" s="554"/>
      <c r="G26" s="555"/>
      <c r="H26" s="555"/>
      <c r="I26" s="555"/>
      <c r="M26" s="558"/>
    </row>
    <row r="27" spans="1:13" ht="15.75">
      <c r="A27" s="861"/>
      <c r="B27" s="500">
        <v>23</v>
      </c>
      <c r="C27" s="516" t="s">
        <v>686</v>
      </c>
      <c r="D27" s="511">
        <v>64060153</v>
      </c>
      <c r="E27" s="495">
        <f>'IND (BUS PLUS)'!F108</f>
        <v>0</v>
      </c>
      <c r="F27" s="495">
        <f>'IND (BUS PLUS)'!G108</f>
        <v>0</v>
      </c>
      <c r="G27" s="552">
        <f>'MINIMUM TAX '!G48</f>
        <v>0</v>
      </c>
      <c r="H27" s="552">
        <f>'MINIMUM TAX '!H48</f>
        <v>0</v>
      </c>
      <c r="I27" s="552">
        <f>'MINIMUM TAX '!I48</f>
        <v>0</v>
      </c>
      <c r="M27" s="557"/>
    </row>
    <row r="28" spans="1:13" ht="30.75">
      <c r="A28" s="861"/>
      <c r="B28" s="505">
        <v>24</v>
      </c>
      <c r="C28" s="516" t="s">
        <v>687</v>
      </c>
      <c r="D28" s="511">
        <v>64060156</v>
      </c>
      <c r="E28" s="495"/>
      <c r="F28" s="495"/>
      <c r="G28" s="545"/>
      <c r="H28" s="552"/>
      <c r="I28" s="545"/>
      <c r="M28" s="558"/>
    </row>
    <row r="29" spans="1:13" ht="15.75">
      <c r="A29" s="861"/>
      <c r="B29" s="500">
        <v>25</v>
      </c>
      <c r="C29" s="516" t="s">
        <v>378</v>
      </c>
      <c r="D29" s="511">
        <v>64060154</v>
      </c>
      <c r="E29" s="495">
        <f>'IND (BUS PLUS)'!F109</f>
        <v>0</v>
      </c>
      <c r="F29" s="495">
        <f>'IND (BUS PLUS)'!G109</f>
        <v>0</v>
      </c>
      <c r="G29" s="552">
        <f>'MINIMUM TAX '!G49</f>
        <v>0</v>
      </c>
      <c r="H29" s="552">
        <f>'MINIMUM TAX '!H49</f>
        <v>0</v>
      </c>
      <c r="I29" s="552">
        <f>'MINIMUM TAX '!I49</f>
        <v>0</v>
      </c>
      <c r="M29" s="557"/>
    </row>
    <row r="30" spans="1:13" ht="15.75">
      <c r="A30" s="861"/>
      <c r="B30" s="505">
        <v>26</v>
      </c>
      <c r="C30" s="516" t="s">
        <v>379</v>
      </c>
      <c r="D30" s="511">
        <v>64060170</v>
      </c>
      <c r="E30" s="495">
        <f>'IND (BUS PLUS)'!F110</f>
        <v>0</v>
      </c>
      <c r="F30" s="495">
        <f>'IND (BUS PLUS)'!G110</f>
        <v>0</v>
      </c>
      <c r="G30" s="552">
        <f>'MINIMUM TAX '!G50</f>
        <v>0</v>
      </c>
      <c r="H30" s="552">
        <f>'MINIMUM TAX '!H50</f>
        <v>0</v>
      </c>
      <c r="I30" s="552">
        <f>'MINIMUM TAX '!I50</f>
        <v>0</v>
      </c>
      <c r="M30" s="557"/>
    </row>
    <row r="31" spans="1:13" ht="15.75">
      <c r="A31" s="861"/>
      <c r="B31" s="500">
        <v>27</v>
      </c>
      <c r="C31" s="516" t="s">
        <v>580</v>
      </c>
      <c r="D31" s="511">
        <v>64060180</v>
      </c>
      <c r="E31" s="495"/>
      <c r="F31" s="495"/>
      <c r="G31" s="552"/>
      <c r="H31" s="552"/>
      <c r="I31" s="552"/>
      <c r="M31" s="557"/>
    </row>
    <row r="32" spans="1:13" ht="15.75">
      <c r="A32" s="861"/>
      <c r="B32" s="505">
        <v>28</v>
      </c>
      <c r="C32" s="506" t="s">
        <v>92</v>
      </c>
      <c r="D32" s="507">
        <v>64060265</v>
      </c>
      <c r="E32" s="495">
        <f>'IND (BUS PLUS)'!F111</f>
        <v>0</v>
      </c>
      <c r="F32" s="495">
        <f>'IND (BUS PLUS)'!G111</f>
        <v>0</v>
      </c>
      <c r="G32" s="552">
        <f>'MINIMUM TAX '!G51</f>
        <v>0</v>
      </c>
      <c r="H32" s="552">
        <f>'MINIMUM TAX '!H51</f>
        <v>0</v>
      </c>
      <c r="I32" s="552">
        <f>'MINIMUM TAX '!I51</f>
        <v>0</v>
      </c>
      <c r="M32" s="557"/>
    </row>
    <row r="33" spans="1:13" ht="15.75">
      <c r="A33" s="861"/>
      <c r="B33" s="500">
        <v>29</v>
      </c>
      <c r="C33" s="506" t="s">
        <v>550</v>
      </c>
      <c r="D33" s="507">
        <v>64060270</v>
      </c>
      <c r="E33" s="495">
        <f>'IND (BUS PLUS)'!F112</f>
        <v>0</v>
      </c>
      <c r="F33" s="495">
        <f>'IND (BUS PLUS)'!G112</f>
        <v>0</v>
      </c>
      <c r="G33" s="552">
        <f>'MINIMUM TAX '!G52</f>
        <v>0</v>
      </c>
      <c r="H33" s="552">
        <f>'MINIMUM TAX '!H52</f>
        <v>0</v>
      </c>
      <c r="I33" s="552">
        <f>'MINIMUM TAX '!I52</f>
        <v>0</v>
      </c>
      <c r="M33" s="557"/>
    </row>
    <row r="34" spans="1:13" ht="15.75">
      <c r="A34" s="861"/>
      <c r="B34" s="505">
        <v>30</v>
      </c>
      <c r="C34" s="506" t="s">
        <v>89</v>
      </c>
      <c r="D34" s="507">
        <v>64060052</v>
      </c>
      <c r="E34" s="495">
        <f>'IND (BUS PLUS)'!F103</f>
        <v>0</v>
      </c>
      <c r="F34" s="495">
        <f>'IND (BUS PLUS)'!G103</f>
        <v>0</v>
      </c>
      <c r="G34" s="552">
        <f>'MINIMUM TAX '!G43</f>
        <v>0</v>
      </c>
      <c r="H34" s="552">
        <f>'MINIMUM TAX '!H43</f>
        <v>0</v>
      </c>
      <c r="I34" s="552">
        <f>'MINIMUM TAX '!I43</f>
        <v>0</v>
      </c>
      <c r="M34" s="557"/>
    </row>
    <row r="35" spans="1:13" ht="15.75">
      <c r="A35" s="861"/>
      <c r="B35" s="500">
        <v>31</v>
      </c>
      <c r="C35" s="506" t="s">
        <v>90</v>
      </c>
      <c r="D35" s="507">
        <v>64060053</v>
      </c>
      <c r="E35" s="495">
        <f>'IND (BUS PLUS)'!F104</f>
        <v>0</v>
      </c>
      <c r="F35" s="495">
        <f>'IND (BUS PLUS)'!G104</f>
        <v>0</v>
      </c>
      <c r="G35" s="552">
        <f>'MINIMUM TAX '!G44</f>
        <v>0</v>
      </c>
      <c r="H35" s="552">
        <f>'MINIMUM TAX '!H44</f>
        <v>0</v>
      </c>
      <c r="I35" s="552">
        <f>'MINIMUM TAX '!I44</f>
        <v>0</v>
      </c>
      <c r="M35" s="557"/>
    </row>
    <row r="36" spans="1:13" ht="15.75">
      <c r="A36" s="862"/>
      <c r="B36" s="505">
        <v>32</v>
      </c>
      <c r="C36" s="506" t="s">
        <v>91</v>
      </c>
      <c r="D36" s="507">
        <v>64060059</v>
      </c>
      <c r="E36" s="495">
        <f>'IND (BUS PLUS)'!F106</f>
        <v>0</v>
      </c>
      <c r="F36" s="495">
        <f>'IND (BUS PLUS)'!G106</f>
        <v>0</v>
      </c>
      <c r="G36" s="552">
        <f>'MINIMUM TAX '!G46</f>
        <v>0</v>
      </c>
      <c r="H36" s="552">
        <f>'MINIMUM TAX '!H46</f>
        <v>0</v>
      </c>
      <c r="I36" s="552">
        <f>'MINIMUM TAX '!I46</f>
        <v>0</v>
      </c>
      <c r="M36" s="557"/>
    </row>
    <row r="37" spans="1:13" ht="15.75">
      <c r="A37" s="517"/>
      <c r="B37" s="500">
        <v>33</v>
      </c>
      <c r="C37" s="520" t="s">
        <v>93</v>
      </c>
      <c r="D37" s="507">
        <v>64060352</v>
      </c>
      <c r="E37" s="518">
        <f>'IND (BUS PLUS)'!F113</f>
        <v>0</v>
      </c>
      <c r="F37" s="518">
        <f>'IND (BUS PLUS)'!G113</f>
        <v>0</v>
      </c>
      <c r="G37" s="552">
        <f>'MINIMUM TAX '!G53</f>
        <v>0</v>
      </c>
      <c r="H37" s="552">
        <f>'MINIMUM TAX '!H53</f>
        <v>0</v>
      </c>
      <c r="I37" s="552">
        <f>'MINIMUM TAX '!I53</f>
        <v>0</v>
      </c>
      <c r="M37" s="557"/>
    </row>
    <row r="38" spans="1:13" ht="15.75">
      <c r="A38" s="517"/>
      <c r="B38" s="533">
        <v>34</v>
      </c>
      <c r="C38" s="541" t="s">
        <v>688</v>
      </c>
      <c r="D38" s="540">
        <v>64060281</v>
      </c>
      <c r="E38" s="518">
        <f>'IND (BUS PLUS)'!F114</f>
        <v>0</v>
      </c>
      <c r="F38" s="518">
        <f>'IND (BUS PLUS)'!G114</f>
        <v>0</v>
      </c>
      <c r="G38" s="552">
        <f>'MINIMUM TAX '!G54</f>
        <v>0</v>
      </c>
      <c r="H38" s="552">
        <f>'MINIMUM TAX '!H54</f>
        <v>0</v>
      </c>
      <c r="I38" s="552">
        <f>'MINIMUM TAX '!I54</f>
        <v>0</v>
      </c>
      <c r="M38" s="557"/>
    </row>
    <row r="39" spans="1:13" ht="15.75">
      <c r="A39" s="517"/>
      <c r="B39" s="500">
        <v>35</v>
      </c>
      <c r="C39" s="519" t="s">
        <v>689</v>
      </c>
      <c r="D39" s="507">
        <v>64060282</v>
      </c>
      <c r="E39" s="518">
        <f>'IND (BUS PLUS)'!F115</f>
        <v>0</v>
      </c>
      <c r="F39" s="518">
        <f>'IND (BUS PLUS)'!G115</f>
        <v>0</v>
      </c>
      <c r="G39" s="552">
        <f>'MINIMUM TAX '!G55</f>
        <v>0</v>
      </c>
      <c r="H39" s="552">
        <f>'MINIMUM TAX '!H55</f>
        <v>0</v>
      </c>
      <c r="I39" s="552">
        <f>'MINIMUM TAX '!I55</f>
        <v>0</v>
      </c>
      <c r="M39" s="557"/>
    </row>
    <row r="40" spans="1:13" ht="15.75">
      <c r="A40" s="517"/>
      <c r="B40" s="505">
        <v>36</v>
      </c>
      <c r="C40" s="506" t="s">
        <v>555</v>
      </c>
      <c r="D40" s="507">
        <v>64120066</v>
      </c>
      <c r="E40" s="518">
        <f>'IND (BUS PLUS)'!F131</f>
        <v>0</v>
      </c>
      <c r="F40" s="518">
        <f>'IND (BUS PLUS)'!G131</f>
        <v>0</v>
      </c>
      <c r="G40" s="552">
        <f>'MINIMUM TAX '!G57</f>
        <v>0</v>
      </c>
      <c r="H40" s="552">
        <f>'MINIMUM TAX '!H57</f>
        <v>0</v>
      </c>
      <c r="I40" s="552">
        <f>'MINIMUM TAX '!I57</f>
        <v>0</v>
      </c>
      <c r="M40" s="557"/>
    </row>
    <row r="41" spans="1:13" ht="15.75">
      <c r="A41" s="517"/>
      <c r="B41" s="500">
        <v>37</v>
      </c>
      <c r="C41" s="506" t="s">
        <v>526</v>
      </c>
      <c r="D41" s="507">
        <v>64120070</v>
      </c>
      <c r="E41" s="518">
        <f>'IND (BUS PLUS)'!F132</f>
        <v>0</v>
      </c>
      <c r="F41" s="518">
        <f>'IND (BUS PLUS)'!G132</f>
        <v>0</v>
      </c>
      <c r="G41" s="552">
        <f>'MINIMUM TAX '!G58</f>
        <v>0</v>
      </c>
      <c r="H41" s="552">
        <f>'MINIMUM TAX '!H58</f>
        <v>0</v>
      </c>
      <c r="I41" s="552">
        <f>'MINIMUM TAX '!I58</f>
        <v>0</v>
      </c>
      <c r="M41" s="557"/>
    </row>
    <row r="42" spans="1:13" ht="15.75">
      <c r="A42" s="517"/>
      <c r="B42" s="505">
        <v>38</v>
      </c>
      <c r="C42" s="520" t="s">
        <v>457</v>
      </c>
      <c r="D42" s="521">
        <v>64120074</v>
      </c>
      <c r="E42" s="518">
        <f>'IND (BUS PLUS)'!F133</f>
        <v>0</v>
      </c>
      <c r="F42" s="518">
        <f>'IND (BUS PLUS)'!G133</f>
        <v>0</v>
      </c>
      <c r="G42" s="552">
        <f>'MINIMUM TAX '!G59</f>
        <v>0</v>
      </c>
      <c r="H42" s="552">
        <f>'MINIMUM TAX '!H59</f>
        <v>0</v>
      </c>
      <c r="I42" s="552">
        <f>'MINIMUM TAX '!I59</f>
        <v>0</v>
      </c>
      <c r="M42" s="557"/>
    </row>
    <row r="43" spans="1:13" ht="15.75">
      <c r="A43" s="517"/>
      <c r="B43" s="500">
        <v>39</v>
      </c>
      <c r="C43" s="520" t="s">
        <v>661</v>
      </c>
      <c r="D43" s="521">
        <v>64120060</v>
      </c>
      <c r="E43" s="518">
        <f>'IND (BUS PLUS)'!F130</f>
        <v>0</v>
      </c>
      <c r="F43" s="518">
        <f>'IND (BUS PLUS)'!G130</f>
        <v>0</v>
      </c>
      <c r="G43" s="552">
        <f>'MINIMUM TAX '!G56</f>
        <v>0</v>
      </c>
      <c r="H43" s="552">
        <f>'MINIMUM TAX '!H56</f>
        <v>0</v>
      </c>
      <c r="I43" s="552">
        <f>'MINIMUM TAX '!I56</f>
        <v>0</v>
      </c>
      <c r="M43" s="557"/>
    </row>
    <row r="44" spans="1:13" ht="30.75">
      <c r="A44" s="517"/>
      <c r="B44" s="533">
        <v>40</v>
      </c>
      <c r="C44" s="544" t="s">
        <v>690</v>
      </c>
      <c r="D44" s="542">
        <v>64120045</v>
      </c>
      <c r="E44" s="518"/>
      <c r="F44" s="518"/>
      <c r="G44" s="548"/>
      <c r="H44" s="552"/>
      <c r="I44" s="548"/>
      <c r="M44" s="558"/>
    </row>
    <row r="45" spans="1:13" ht="30.75">
      <c r="A45" s="517"/>
      <c r="B45" s="533">
        <v>41</v>
      </c>
      <c r="C45" s="544" t="s">
        <v>691</v>
      </c>
      <c r="D45" s="542">
        <v>64120046</v>
      </c>
      <c r="E45" s="518"/>
      <c r="F45" s="518"/>
      <c r="G45" s="548"/>
      <c r="H45" s="552"/>
      <c r="I45" s="548"/>
      <c r="M45" s="558"/>
    </row>
    <row r="46" spans="1:13" ht="30.75">
      <c r="A46" s="517"/>
      <c r="B46" s="533">
        <v>42</v>
      </c>
      <c r="C46" s="544" t="s">
        <v>692</v>
      </c>
      <c r="D46" s="542">
        <v>64120047</v>
      </c>
      <c r="E46" s="518"/>
      <c r="F46" s="518"/>
      <c r="G46" s="548"/>
      <c r="H46" s="552"/>
      <c r="I46" s="548"/>
      <c r="M46" s="558"/>
    </row>
    <row r="47" spans="1:13" ht="30.75">
      <c r="A47" s="517"/>
      <c r="B47" s="533">
        <v>43</v>
      </c>
      <c r="C47" s="544" t="s">
        <v>693</v>
      </c>
      <c r="D47" s="542">
        <v>64120048</v>
      </c>
      <c r="E47" s="518"/>
      <c r="F47" s="518"/>
      <c r="G47" s="548"/>
      <c r="H47" s="552"/>
      <c r="I47" s="548"/>
      <c r="M47" s="558"/>
    </row>
    <row r="48" spans="1:13" ht="30.75">
      <c r="A48" s="517"/>
      <c r="B48" s="533">
        <v>44</v>
      </c>
      <c r="C48" s="544" t="s">
        <v>694</v>
      </c>
      <c r="D48" s="542">
        <v>64120049</v>
      </c>
      <c r="E48" s="518"/>
      <c r="F48" s="518"/>
      <c r="G48" s="548"/>
      <c r="H48" s="552"/>
      <c r="I48" s="548"/>
      <c r="M48" s="558"/>
    </row>
    <row r="49" spans="1:13" ht="30.75">
      <c r="A49" s="517"/>
      <c r="B49" s="533">
        <v>45</v>
      </c>
      <c r="C49" s="544" t="s">
        <v>695</v>
      </c>
      <c r="D49" s="542">
        <v>64120050</v>
      </c>
      <c r="E49" s="518"/>
      <c r="F49" s="518"/>
      <c r="G49" s="548"/>
      <c r="H49" s="552"/>
      <c r="I49" s="548"/>
      <c r="M49" s="558"/>
    </row>
    <row r="50" spans="1:13" ht="15.75">
      <c r="A50" s="517"/>
      <c r="B50" s="533">
        <v>46</v>
      </c>
      <c r="C50" s="541" t="s">
        <v>460</v>
      </c>
      <c r="D50" s="542">
        <v>64130151</v>
      </c>
      <c r="E50" s="518">
        <f>'IND (BUS PLUS)'!F134</f>
        <v>0</v>
      </c>
      <c r="F50" s="518">
        <f>'IND (BUS PLUS)'!G134</f>
        <v>0</v>
      </c>
      <c r="G50" s="552">
        <f>'MINIMUM TAX '!G60</f>
        <v>0</v>
      </c>
      <c r="H50" s="552">
        <f>'MINIMUM TAX '!H60</f>
        <v>0</v>
      </c>
      <c r="I50" s="552">
        <f>'MINIMUM TAX '!I60</f>
        <v>0</v>
      </c>
      <c r="M50" s="557"/>
    </row>
    <row r="51" spans="1:13" ht="30.75">
      <c r="A51" s="517"/>
      <c r="B51" s="533">
        <v>47</v>
      </c>
      <c r="C51" s="541" t="s">
        <v>696</v>
      </c>
      <c r="D51" s="542">
        <v>64320053</v>
      </c>
      <c r="E51" s="518"/>
      <c r="F51" s="518"/>
      <c r="G51" s="548"/>
      <c r="H51" s="552"/>
      <c r="I51" s="548"/>
      <c r="M51" s="558"/>
    </row>
    <row r="52" spans="1:13" ht="30.75">
      <c r="A52" s="517"/>
      <c r="B52" s="533">
        <v>48</v>
      </c>
      <c r="C52" s="541" t="s">
        <v>697</v>
      </c>
      <c r="D52" s="542">
        <v>64320051</v>
      </c>
      <c r="E52" s="518">
        <f>'IND (BUS PLUS)'!F158</f>
        <v>0</v>
      </c>
      <c r="F52" s="518">
        <f>'IND (BUS PLUS)'!G158</f>
        <v>0</v>
      </c>
      <c r="G52" s="552"/>
      <c r="H52" s="552"/>
      <c r="I52" s="552" t="str">
        <f>IF(H52&gt;=F52,"0",(F52-H52))</f>
        <v>0</v>
      </c>
      <c r="M52" s="557"/>
    </row>
    <row r="53" spans="1:13" ht="39">
      <c r="A53" s="522"/>
      <c r="B53" s="523" t="s">
        <v>42</v>
      </c>
      <c r="C53" s="543" t="s">
        <v>43</v>
      </c>
      <c r="D53" s="525" t="s">
        <v>44</v>
      </c>
      <c r="E53" s="524" t="s">
        <v>63</v>
      </c>
      <c r="F53" s="526" t="s">
        <v>230</v>
      </c>
      <c r="G53" s="549" t="s">
        <v>226</v>
      </c>
      <c r="H53" s="549" t="s">
        <v>227</v>
      </c>
      <c r="I53" s="549" t="s">
        <v>231</v>
      </c>
      <c r="M53" s="209"/>
    </row>
    <row r="54" spans="1:13" ht="15.75">
      <c r="A54" s="527"/>
      <c r="B54" s="528"/>
      <c r="C54" s="529"/>
      <c r="D54" s="530"/>
      <c r="E54" s="529" t="s">
        <v>47</v>
      </c>
      <c r="F54" s="531" t="s">
        <v>48</v>
      </c>
      <c r="G54" s="550" t="s">
        <v>49</v>
      </c>
      <c r="H54" s="550" t="s">
        <v>201</v>
      </c>
      <c r="I54" s="550" t="s">
        <v>202</v>
      </c>
      <c r="J54" s="72"/>
      <c r="M54" s="209"/>
    </row>
    <row r="55" spans="1:13" ht="15.75">
      <c r="A55" s="856"/>
      <c r="B55" s="505">
        <v>49</v>
      </c>
      <c r="C55" s="506" t="s">
        <v>581</v>
      </c>
      <c r="D55" s="507">
        <v>64070054</v>
      </c>
      <c r="E55" s="495">
        <f>'IND (BUS PLUS)'!F116</f>
        <v>0</v>
      </c>
      <c r="F55" s="495">
        <f>'IND (BUS PLUS)'!G116</f>
        <v>0</v>
      </c>
      <c r="G55" s="545"/>
      <c r="H55" s="545"/>
      <c r="I55" s="545"/>
      <c r="M55" s="209"/>
    </row>
    <row r="56" spans="1:9" ht="15.75">
      <c r="A56" s="856"/>
      <c r="B56" s="505">
        <v>50</v>
      </c>
      <c r="C56" s="506" t="s">
        <v>582</v>
      </c>
      <c r="D56" s="507">
        <v>64070151</v>
      </c>
      <c r="E56" s="495">
        <f>'IND (BUS PLUS)'!F117</f>
        <v>0</v>
      </c>
      <c r="F56" s="495">
        <f>'IND (BUS PLUS)'!G117</f>
        <v>0</v>
      </c>
      <c r="G56" s="545"/>
      <c r="H56" s="545"/>
      <c r="I56" s="545"/>
    </row>
    <row r="57" spans="1:9" ht="15.75">
      <c r="A57" s="856"/>
      <c r="B57" s="505">
        <v>51</v>
      </c>
      <c r="C57" s="506" t="s">
        <v>583</v>
      </c>
      <c r="D57" s="507">
        <v>64070152</v>
      </c>
      <c r="E57" s="495">
        <f>'IND (BUS PLUS)'!F118</f>
        <v>0</v>
      </c>
      <c r="F57" s="495"/>
      <c r="G57" s="545"/>
      <c r="H57" s="545"/>
      <c r="I57" s="545"/>
    </row>
    <row r="58" spans="1:9" ht="30.75">
      <c r="A58" s="856"/>
      <c r="B58" s="505">
        <v>52</v>
      </c>
      <c r="C58" s="506" t="s">
        <v>584</v>
      </c>
      <c r="D58" s="507">
        <v>64070153</v>
      </c>
      <c r="E58" s="495">
        <f>'IND (BUS PLUS)'!F119</f>
        <v>0</v>
      </c>
      <c r="F58" s="495">
        <f>'IND (BUS PLUS)'!G119</f>
        <v>0</v>
      </c>
      <c r="G58" s="545"/>
      <c r="H58" s="545"/>
      <c r="I58" s="545"/>
    </row>
    <row r="59" spans="1:9" ht="15.75">
      <c r="A59" s="856"/>
      <c r="B59" s="505">
        <v>53</v>
      </c>
      <c r="C59" s="506" t="s">
        <v>585</v>
      </c>
      <c r="D59" s="507">
        <v>64070154</v>
      </c>
      <c r="E59" s="495">
        <f>'IND (BUS PLUS)'!F120</f>
        <v>0</v>
      </c>
      <c r="F59" s="495">
        <f>'IND (BUS PLUS)'!G120</f>
        <v>0</v>
      </c>
      <c r="G59" s="545"/>
      <c r="H59" s="545"/>
      <c r="I59" s="545"/>
    </row>
    <row r="60" spans="1:9" ht="15.75">
      <c r="A60" s="856"/>
      <c r="B60" s="505">
        <v>54</v>
      </c>
      <c r="C60" s="506" t="s">
        <v>586</v>
      </c>
      <c r="D60" s="507">
        <v>64070155</v>
      </c>
      <c r="E60" s="495">
        <f>'IND (BUS PLUS)'!F121</f>
        <v>0</v>
      </c>
      <c r="F60" s="495">
        <f>'IND (BUS PLUS)'!G121</f>
        <v>0</v>
      </c>
      <c r="G60" s="545"/>
      <c r="H60" s="545"/>
      <c r="I60" s="545"/>
    </row>
    <row r="61" spans="1:9" ht="30.75">
      <c r="A61" s="856"/>
      <c r="B61" s="505">
        <v>55</v>
      </c>
      <c r="C61" s="506" t="s">
        <v>587</v>
      </c>
      <c r="D61" s="507">
        <v>64090151</v>
      </c>
      <c r="E61" s="495">
        <f>'IND (BUS PLUS)'!F129</f>
        <v>0</v>
      </c>
      <c r="F61" s="495">
        <f>'IND (BUS PLUS)'!G129</f>
        <v>0</v>
      </c>
      <c r="G61" s="545"/>
      <c r="H61" s="545"/>
      <c r="I61" s="545"/>
    </row>
    <row r="62" spans="1:9" ht="15.75">
      <c r="A62" s="532" t="s">
        <v>70</v>
      </c>
      <c r="B62" s="533"/>
      <c r="C62" s="534"/>
      <c r="D62" s="535"/>
      <c r="E62" s="536"/>
      <c r="F62" s="537"/>
      <c r="G62" s="551"/>
      <c r="H62" s="551" t="s">
        <v>71</v>
      </c>
      <c r="I62" s="545"/>
    </row>
    <row r="63" spans="5:9" ht="12.75">
      <c r="E63"/>
      <c r="F63"/>
      <c r="G63" s="336"/>
      <c r="H63" s="336"/>
      <c r="I63" s="336"/>
    </row>
    <row r="64" spans="5:9" ht="12.75">
      <c r="E64"/>
      <c r="F64"/>
      <c r="G64" s="336"/>
      <c r="H64" s="336"/>
      <c r="I64" s="336"/>
    </row>
    <row r="65" spans="5:9" ht="12.75">
      <c r="E65"/>
      <c r="F65"/>
      <c r="G65" s="336"/>
      <c r="H65" s="336"/>
      <c r="I65" s="336"/>
    </row>
    <row r="66" spans="5:9" ht="12.75">
      <c r="E66"/>
      <c r="F66"/>
      <c r="G66" s="336"/>
      <c r="H66" s="336"/>
      <c r="I66" s="336"/>
    </row>
    <row r="67" spans="5:9" ht="12.75">
      <c r="E67"/>
      <c r="F67"/>
      <c r="G67" s="336"/>
      <c r="H67" s="336"/>
      <c r="I67" s="336"/>
    </row>
    <row r="68" spans="5:9" ht="12.75">
      <c r="E68"/>
      <c r="F68"/>
      <c r="G68" s="336"/>
      <c r="H68" s="336"/>
      <c r="I68" s="336"/>
    </row>
    <row r="69" spans="5:9" ht="12.75">
      <c r="E69"/>
      <c r="F69"/>
      <c r="G69" s="336"/>
      <c r="H69" s="336"/>
      <c r="I69" s="336"/>
    </row>
    <row r="70" spans="5:9" ht="12.75">
      <c r="E70"/>
      <c r="F70"/>
      <c r="G70" s="336"/>
      <c r="H70" s="336"/>
      <c r="I70" s="336"/>
    </row>
    <row r="71" spans="5:9" ht="12.75">
      <c r="E71"/>
      <c r="F71"/>
      <c r="G71" s="336"/>
      <c r="H71" s="336"/>
      <c r="I71" s="336"/>
    </row>
  </sheetData>
  <sheetProtection selectLockedCells="1" selectUnlockedCells="1"/>
  <mergeCells count="7">
    <mergeCell ref="A55:A61"/>
    <mergeCell ref="A1:I1"/>
    <mergeCell ref="A2:B2"/>
    <mergeCell ref="C2:G2"/>
    <mergeCell ref="A3:B3"/>
    <mergeCell ref="C3:G3"/>
    <mergeCell ref="A5:A36"/>
  </mergeCells>
  <dataValidations count="1">
    <dataValidation type="whole" operator="greaterThanOrEqual" allowBlank="1" showInputMessage="1" showErrorMessage="1" sqref="E11:F52">
      <formula1>0</formula1>
    </dataValidation>
  </dataValidations>
  <printOptions horizontalCentered="1"/>
  <pageMargins left="0.25" right="0.25" top="0.25" bottom="0.25" header="0.5118055555555555" footer="0.5118055555555555"/>
  <pageSetup fitToHeight="0" fitToWidth="1" horizontalDpi="300" verticalDpi="300" orientation="portrait" scale="69"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sheetPr>
  <dimension ref="A2:U65"/>
  <sheetViews>
    <sheetView workbookViewId="0" topLeftCell="A8">
      <selection activeCell="B24" sqref="B24"/>
    </sheetView>
  </sheetViews>
  <sheetFormatPr defaultColWidth="9.140625" defaultRowHeight="12.75"/>
  <cols>
    <col min="1" max="1" width="65.28125" style="0" customWidth="1"/>
    <col min="2" max="3" width="13.8515625" style="0" customWidth="1"/>
    <col min="4" max="5" width="14.140625" style="0" customWidth="1"/>
    <col min="6" max="7" width="14.28125" style="0" customWidth="1"/>
    <col min="8" max="8" width="13.00390625" style="0" bestFit="1" customWidth="1"/>
    <col min="9" max="9" width="14.421875" style="0" customWidth="1"/>
    <col min="10" max="10" width="2.28125" style="0" customWidth="1"/>
    <col min="11" max="11" width="12.421875" style="0" bestFit="1" customWidth="1"/>
    <col min="12" max="12" width="5.8515625" style="0" customWidth="1"/>
    <col min="13" max="13" width="22.421875" style="0" bestFit="1" customWidth="1"/>
    <col min="14" max="14" width="12.28125" style="0" bestFit="1" customWidth="1"/>
    <col min="15" max="15" width="13.140625" style="0" bestFit="1" customWidth="1"/>
    <col min="16" max="16" width="20.00390625" style="0" bestFit="1" customWidth="1"/>
    <col min="17" max="17" width="16.28125" style="0" bestFit="1" customWidth="1"/>
    <col min="18" max="18" width="20.00390625" style="0" bestFit="1" customWidth="1"/>
    <col min="19" max="19" width="15.57421875" style="0" bestFit="1" customWidth="1"/>
    <col min="20" max="20" width="13.00390625" style="0" bestFit="1" customWidth="1"/>
    <col min="21" max="21" width="13.28125" style="0" bestFit="1" customWidth="1"/>
  </cols>
  <sheetData>
    <row r="2" spans="1:8" ht="18.75" customHeight="1">
      <c r="A2" s="867" t="s">
        <v>643</v>
      </c>
      <c r="B2" s="867"/>
      <c r="C2" s="867"/>
      <c r="D2" s="867"/>
      <c r="E2" s="867"/>
      <c r="F2" s="867"/>
      <c r="G2" s="867"/>
      <c r="H2" s="867"/>
    </row>
    <row r="3" spans="1:9" ht="18.75">
      <c r="A3" s="867"/>
      <c r="B3" s="867"/>
      <c r="C3" s="867"/>
      <c r="D3" s="867"/>
      <c r="E3" s="867"/>
      <c r="F3" s="867"/>
      <c r="G3" s="867"/>
      <c r="H3" s="867"/>
      <c r="I3" s="559"/>
    </row>
    <row r="4" spans="1:9" ht="15" customHeight="1">
      <c r="A4" s="867"/>
      <c r="B4" s="867"/>
      <c r="C4" s="867"/>
      <c r="D4" s="867"/>
      <c r="E4" s="867"/>
      <c r="F4" s="867"/>
      <c r="G4" s="867"/>
      <c r="H4" s="867"/>
      <c r="I4" s="359"/>
    </row>
    <row r="5" spans="1:21" ht="15.75" thickBot="1">
      <c r="A5" s="867"/>
      <c r="B5" s="867"/>
      <c r="C5" s="867"/>
      <c r="D5" s="867"/>
      <c r="E5" s="867"/>
      <c r="F5" s="867"/>
      <c r="G5" s="867"/>
      <c r="H5" s="867"/>
      <c r="I5" s="561"/>
      <c r="M5" s="358"/>
      <c r="N5" s="358" t="s">
        <v>502</v>
      </c>
      <c r="O5" s="358"/>
      <c r="P5" s="358"/>
      <c r="Q5" s="562">
        <f>'IND (BUS PLUS)'!H13</f>
        <v>0</v>
      </c>
      <c r="R5" s="560"/>
      <c r="S5" s="864" t="s">
        <v>597</v>
      </c>
      <c r="T5" s="864"/>
      <c r="U5" s="470" t="s">
        <v>701</v>
      </c>
    </row>
    <row r="6" spans="1:21" ht="15.75" thickBot="1">
      <c r="A6" s="867"/>
      <c r="B6" s="867"/>
      <c r="C6" s="867"/>
      <c r="D6" s="867"/>
      <c r="E6" s="867"/>
      <c r="F6" s="867"/>
      <c r="G6" s="867"/>
      <c r="H6" s="867"/>
      <c r="I6" s="563"/>
      <c r="M6" s="358"/>
      <c r="N6" s="360" t="s">
        <v>503</v>
      </c>
      <c r="O6" s="361"/>
      <c r="P6" s="361"/>
      <c r="Q6" s="474">
        <f>S23</f>
        <v>0</v>
      </c>
      <c r="R6" s="865" t="s">
        <v>622</v>
      </c>
      <c r="S6" s="865"/>
      <c r="T6" s="866"/>
      <c r="U6" s="447" t="e">
        <f>U23-U5</f>
        <v>#VALUE!</v>
      </c>
    </row>
    <row r="7" spans="1:21" ht="14.25" thickBot="1" thickTop="1">
      <c r="A7" s="867"/>
      <c r="B7" s="867"/>
      <c r="C7" s="867"/>
      <c r="D7" s="867"/>
      <c r="E7" s="867"/>
      <c r="F7" s="867"/>
      <c r="G7" s="867"/>
      <c r="H7" s="867"/>
      <c r="I7" s="564"/>
      <c r="M7" s="358"/>
      <c r="N7" s="358"/>
      <c r="O7" s="358"/>
      <c r="P7" s="358"/>
      <c r="Q7" s="358"/>
      <c r="R7" s="358"/>
      <c r="S7" s="358"/>
      <c r="T7" s="359"/>
      <c r="U7" s="359"/>
    </row>
    <row r="8" spans="1:21" ht="51.75" thickBot="1">
      <c r="A8" s="867"/>
      <c r="B8" s="867"/>
      <c r="C8" s="867"/>
      <c r="D8" s="867"/>
      <c r="E8" s="867"/>
      <c r="F8" s="867"/>
      <c r="G8" s="867"/>
      <c r="H8" s="867"/>
      <c r="I8" s="565"/>
      <c r="M8" s="392" t="s">
        <v>504</v>
      </c>
      <c r="N8" s="393" t="s">
        <v>505</v>
      </c>
      <c r="O8" s="393" t="s">
        <v>495</v>
      </c>
      <c r="P8" s="393" t="s">
        <v>506</v>
      </c>
      <c r="Q8" s="393" t="s">
        <v>507</v>
      </c>
      <c r="R8" s="393" t="s">
        <v>508</v>
      </c>
      <c r="S8" s="393" t="s">
        <v>640</v>
      </c>
      <c r="T8" s="449" t="s">
        <v>509</v>
      </c>
      <c r="U8" s="469" t="s">
        <v>599</v>
      </c>
    </row>
    <row r="9" spans="1:21" ht="15">
      <c r="A9" s="867"/>
      <c r="B9" s="867"/>
      <c r="C9" s="867"/>
      <c r="D9" s="867"/>
      <c r="E9" s="867"/>
      <c r="F9" s="867"/>
      <c r="G9" s="867"/>
      <c r="H9" s="867"/>
      <c r="M9" s="566">
        <v>1</v>
      </c>
      <c r="N9" s="567">
        <v>0</v>
      </c>
      <c r="O9" s="568"/>
      <c r="P9" s="567">
        <v>400000</v>
      </c>
      <c r="Q9" s="569">
        <v>0</v>
      </c>
      <c r="R9" s="567">
        <v>0</v>
      </c>
      <c r="S9" s="466">
        <f>Q5</f>
        <v>0</v>
      </c>
      <c r="T9" s="466">
        <f>IF(AND(S9&gt;=N9,S9&lt;P9),(S9-N9)*Q9+R9,0)</f>
        <v>0</v>
      </c>
      <c r="U9" s="468">
        <f>IF(AND(U5&gt;=R9,U5&lt;R10),(U5-R9)/Q9+N9,0)</f>
        <v>0</v>
      </c>
    </row>
    <row r="10" spans="1:21" ht="18.75" customHeight="1">
      <c r="A10" s="867"/>
      <c r="B10" s="867"/>
      <c r="C10" s="867"/>
      <c r="D10" s="867"/>
      <c r="E10" s="867"/>
      <c r="F10" s="867"/>
      <c r="G10" s="867"/>
      <c r="H10" s="867"/>
      <c r="M10" s="566">
        <v>2</v>
      </c>
      <c r="N10" s="567">
        <f>P9</f>
        <v>400000</v>
      </c>
      <c r="O10" s="570" t="s">
        <v>510</v>
      </c>
      <c r="P10" s="567">
        <v>600000</v>
      </c>
      <c r="Q10" s="569">
        <v>0.05</v>
      </c>
      <c r="R10" s="448"/>
      <c r="S10" s="466">
        <f>Q5</f>
        <v>0</v>
      </c>
      <c r="T10" s="466">
        <f aca="true" t="shared" si="0" ref="T10:T16">IF(AND(S10&gt;=N10,S10&lt;P10),(S10-N10)*Q10+R10,0)</f>
        <v>0</v>
      </c>
      <c r="U10" s="467">
        <f>IF(AND(U5&gt;=R10,U5&lt;R11),(U5-R10)/Q10+N10,0)</f>
        <v>0</v>
      </c>
    </row>
    <row r="11" spans="1:21" ht="18.75" customHeight="1">
      <c r="A11" s="867"/>
      <c r="B11" s="867"/>
      <c r="C11" s="867"/>
      <c r="D11" s="867"/>
      <c r="E11" s="867"/>
      <c r="F11" s="867"/>
      <c r="G11" s="867"/>
      <c r="H11" s="867"/>
      <c r="M11" s="566">
        <v>3</v>
      </c>
      <c r="N11" s="567">
        <v>600000</v>
      </c>
      <c r="O11" s="570" t="s">
        <v>510</v>
      </c>
      <c r="P11" s="567">
        <v>1200000</v>
      </c>
      <c r="Q11" s="569">
        <v>0.1</v>
      </c>
      <c r="R11" s="567">
        <v>10000</v>
      </c>
      <c r="S11" s="466">
        <f>Q5</f>
        <v>0</v>
      </c>
      <c r="T11" s="466">
        <f t="shared" si="0"/>
        <v>0</v>
      </c>
      <c r="U11" s="468">
        <f>IF(AND(U5&gt;=R11,U5&lt;R12),(U5-R11)/Q11+N11,0)</f>
        <v>0</v>
      </c>
    </row>
    <row r="12" spans="1:21" ht="18.75" customHeight="1">
      <c r="A12" s="867"/>
      <c r="B12" s="867"/>
      <c r="C12" s="867"/>
      <c r="D12" s="867"/>
      <c r="E12" s="867"/>
      <c r="F12" s="867"/>
      <c r="G12" s="867"/>
      <c r="H12" s="867"/>
      <c r="M12" s="566">
        <v>4</v>
      </c>
      <c r="N12" s="567">
        <f>P11</f>
        <v>1200000</v>
      </c>
      <c r="O12" s="570" t="s">
        <v>510</v>
      </c>
      <c r="P12" s="567">
        <v>2400000</v>
      </c>
      <c r="Q12" s="569">
        <v>0.15</v>
      </c>
      <c r="R12" s="336">
        <v>70000</v>
      </c>
      <c r="S12" s="466">
        <f>Q5</f>
        <v>0</v>
      </c>
      <c r="T12" s="466">
        <f t="shared" si="0"/>
        <v>0</v>
      </c>
      <c r="U12" s="467">
        <f>IF(AND(U5&gt;=R12,U5&lt;R13),(U5-R12)/Q12+N12,0)</f>
        <v>0</v>
      </c>
    </row>
    <row r="13" spans="1:21" ht="18.75" customHeight="1">
      <c r="A13" s="867"/>
      <c r="B13" s="867"/>
      <c r="C13" s="867"/>
      <c r="D13" s="867"/>
      <c r="E13" s="867"/>
      <c r="F13" s="867"/>
      <c r="G13" s="867"/>
      <c r="H13" s="867"/>
      <c r="M13" s="566">
        <v>5</v>
      </c>
      <c r="N13" s="567">
        <f>P12</f>
        <v>2400000</v>
      </c>
      <c r="O13" s="570" t="s">
        <v>510</v>
      </c>
      <c r="P13" s="567">
        <v>3000000</v>
      </c>
      <c r="Q13" s="569">
        <v>0.2</v>
      </c>
      <c r="R13" s="567">
        <v>250000</v>
      </c>
      <c r="S13" s="466">
        <f>Q5</f>
        <v>0</v>
      </c>
      <c r="T13" s="466">
        <f t="shared" si="0"/>
        <v>0</v>
      </c>
      <c r="U13" s="468">
        <f>IF(AND(U5&gt;=R13,U5&lt;R14),(U5-R13)/Q13+N13,0)</f>
        <v>0</v>
      </c>
    </row>
    <row r="14" spans="1:21" ht="18.75" customHeight="1">
      <c r="A14" s="867"/>
      <c r="B14" s="867"/>
      <c r="C14" s="867"/>
      <c r="D14" s="867"/>
      <c r="E14" s="867"/>
      <c r="F14" s="867"/>
      <c r="G14" s="867"/>
      <c r="H14" s="867"/>
      <c r="M14" s="566">
        <v>6</v>
      </c>
      <c r="N14" s="567">
        <f>P13</f>
        <v>3000000</v>
      </c>
      <c r="O14" s="570" t="s">
        <v>510</v>
      </c>
      <c r="P14" s="567">
        <v>4000000</v>
      </c>
      <c r="Q14" s="569">
        <v>0.25</v>
      </c>
      <c r="R14" s="567">
        <v>370000</v>
      </c>
      <c r="S14" s="466">
        <f>Q5</f>
        <v>0</v>
      </c>
      <c r="T14" s="466">
        <f t="shared" si="0"/>
        <v>0</v>
      </c>
      <c r="U14" s="467">
        <f>IF(AND(U5&gt;=R14,U5&lt;R15),(U5-R14)/Q14+N14,0)</f>
        <v>0</v>
      </c>
    </row>
    <row r="15" spans="1:21" ht="18.75" customHeight="1">
      <c r="A15" s="867"/>
      <c r="B15" s="867"/>
      <c r="C15" s="867"/>
      <c r="D15" s="867"/>
      <c r="E15" s="867"/>
      <c r="F15" s="867"/>
      <c r="G15" s="867"/>
      <c r="H15" s="867"/>
      <c r="M15" s="566">
        <v>7</v>
      </c>
      <c r="N15" s="567">
        <v>4000000</v>
      </c>
      <c r="O15" s="570" t="s">
        <v>510</v>
      </c>
      <c r="P15" s="567">
        <v>6000000</v>
      </c>
      <c r="Q15" s="569">
        <v>0.3</v>
      </c>
      <c r="R15" s="567">
        <v>620000</v>
      </c>
      <c r="S15" s="466">
        <f>Q5</f>
        <v>0</v>
      </c>
      <c r="T15" s="466">
        <f t="shared" si="0"/>
        <v>0</v>
      </c>
      <c r="U15" s="468">
        <f>IF(AND(U5&gt;=R15,U5&lt;R16),(U5-R15)/Q15+N15,0)</f>
        <v>0</v>
      </c>
    </row>
    <row r="16" spans="1:21" ht="18.75" customHeight="1">
      <c r="A16" s="867"/>
      <c r="B16" s="867"/>
      <c r="C16" s="867"/>
      <c r="D16" s="867"/>
      <c r="E16" s="867"/>
      <c r="F16" s="867"/>
      <c r="G16" s="867"/>
      <c r="H16" s="867"/>
      <c r="M16" s="566">
        <v>8</v>
      </c>
      <c r="N16" s="567">
        <v>6000000</v>
      </c>
      <c r="O16" s="570" t="s">
        <v>510</v>
      </c>
      <c r="P16" s="448">
        <v>999999999999999</v>
      </c>
      <c r="Q16" s="569">
        <v>0.35</v>
      </c>
      <c r="R16" s="567">
        <v>1220000</v>
      </c>
      <c r="S16" s="466">
        <f>Q5</f>
        <v>0</v>
      </c>
      <c r="T16" s="567">
        <f t="shared" si="0"/>
        <v>0</v>
      </c>
      <c r="U16" s="571">
        <f>IF(AND(U5&gt;=R16,U5&lt;R17),(U5-R16)/Q16+N16,0)</f>
        <v>0</v>
      </c>
    </row>
    <row r="17" spans="1:21" ht="18.75" customHeight="1">
      <c r="A17" s="867"/>
      <c r="B17" s="867"/>
      <c r="C17" s="867"/>
      <c r="D17" s="867"/>
      <c r="E17" s="867"/>
      <c r="F17" s="867"/>
      <c r="G17" s="867"/>
      <c r="H17" s="867"/>
      <c r="M17" s="572"/>
      <c r="N17" s="567"/>
      <c r="O17" s="568"/>
      <c r="P17" s="567"/>
      <c r="Q17" s="569"/>
      <c r="R17" s="448">
        <v>999999999999999</v>
      </c>
      <c r="S17" s="567"/>
      <c r="T17" s="567"/>
      <c r="U17" s="573"/>
    </row>
    <row r="18" spans="1:21" ht="18.75" customHeight="1">
      <c r="A18" s="867"/>
      <c r="B18" s="867"/>
      <c r="C18" s="867"/>
      <c r="D18" s="867"/>
      <c r="E18" s="867"/>
      <c r="F18" s="867"/>
      <c r="G18" s="867"/>
      <c r="H18" s="867"/>
      <c r="M18" s="572"/>
      <c r="N18" s="567"/>
      <c r="O18" s="568"/>
      <c r="P18" s="567"/>
      <c r="Q18" s="569"/>
      <c r="R18" s="567"/>
      <c r="S18" s="567"/>
      <c r="T18" s="567"/>
      <c r="U18" s="571"/>
    </row>
    <row r="19" spans="1:21" ht="18.75" customHeight="1">
      <c r="A19" s="867"/>
      <c r="B19" s="867"/>
      <c r="C19" s="867"/>
      <c r="D19" s="867"/>
      <c r="E19" s="867"/>
      <c r="F19" s="867"/>
      <c r="G19" s="867"/>
      <c r="H19" s="867"/>
      <c r="M19" s="572"/>
      <c r="N19" s="567"/>
      <c r="O19" s="568"/>
      <c r="P19" s="567"/>
      <c r="Q19" s="569"/>
      <c r="R19" s="567"/>
      <c r="S19" s="567"/>
      <c r="T19" s="567"/>
      <c r="U19" s="573"/>
    </row>
    <row r="20" spans="1:21" ht="18.75" customHeight="1">
      <c r="A20" s="867"/>
      <c r="B20" s="867"/>
      <c r="C20" s="867"/>
      <c r="D20" s="867"/>
      <c r="E20" s="867"/>
      <c r="F20" s="867"/>
      <c r="G20" s="867"/>
      <c r="H20" s="867"/>
      <c r="M20" s="572"/>
      <c r="N20" s="567"/>
      <c r="O20" s="568"/>
      <c r="P20" s="567"/>
      <c r="Q20" s="569"/>
      <c r="R20" s="567"/>
      <c r="S20" s="567"/>
      <c r="T20" s="567"/>
      <c r="U20" s="571"/>
    </row>
    <row r="21" spans="1:21" ht="18.75" customHeight="1">
      <c r="A21" s="867"/>
      <c r="B21" s="867"/>
      <c r="C21" s="867"/>
      <c r="D21" s="867"/>
      <c r="E21" s="867"/>
      <c r="F21" s="867"/>
      <c r="G21" s="867"/>
      <c r="H21" s="867"/>
      <c r="M21" s="572"/>
      <c r="N21" s="567"/>
      <c r="O21" s="568"/>
      <c r="P21" s="567"/>
      <c r="Q21" s="574"/>
      <c r="R21" s="574"/>
      <c r="S21" s="568"/>
      <c r="T21" s="568"/>
      <c r="U21" s="575"/>
    </row>
    <row r="22" spans="1:21" ht="19.5" customHeight="1" thickBot="1">
      <c r="A22" s="867"/>
      <c r="B22" s="867"/>
      <c r="C22" s="867"/>
      <c r="D22" s="867"/>
      <c r="E22" s="867"/>
      <c r="F22" s="867"/>
      <c r="G22" s="867"/>
      <c r="H22" s="867"/>
      <c r="M22" s="572"/>
      <c r="N22" s="568"/>
      <c r="O22" s="568"/>
      <c r="P22" s="568"/>
      <c r="Q22" s="574"/>
      <c r="R22" s="574"/>
      <c r="S22" s="568"/>
      <c r="T22" s="568"/>
      <c r="U22" s="576"/>
    </row>
    <row r="23" spans="1:21" ht="19.5" customHeight="1" thickBot="1">
      <c r="A23" s="863" t="s">
        <v>638</v>
      </c>
      <c r="B23" s="863"/>
      <c r="C23" s="863"/>
      <c r="D23" s="863"/>
      <c r="E23" s="863"/>
      <c r="F23" s="863"/>
      <c r="G23" s="863"/>
      <c r="H23" s="863"/>
      <c r="M23" s="572"/>
      <c r="N23" s="568"/>
      <c r="O23" s="568" t="s">
        <v>511</v>
      </c>
      <c r="P23" s="568"/>
      <c r="Q23" s="574"/>
      <c r="R23" s="574"/>
      <c r="S23" s="568">
        <f>SUBTOTAL(109,T9:T22)</f>
        <v>0</v>
      </c>
      <c r="T23" s="568"/>
      <c r="U23" s="577">
        <f>SUBTOTAL(109,U9:U22)</f>
        <v>0</v>
      </c>
    </row>
    <row r="24" spans="13:21" ht="15.75" thickBot="1">
      <c r="M24" s="572"/>
      <c r="N24" s="568"/>
      <c r="O24" s="568"/>
      <c r="P24" s="568"/>
      <c r="Q24" s="574"/>
      <c r="R24" s="574"/>
      <c r="S24" s="568"/>
      <c r="T24" s="568"/>
      <c r="U24" s="578"/>
    </row>
    <row r="25" ht="12.75">
      <c r="M25" s="446"/>
    </row>
    <row r="27" spans="1:11" ht="51">
      <c r="A27" s="471"/>
      <c r="B27" s="471" t="s">
        <v>699</v>
      </c>
      <c r="C27" s="393" t="s">
        <v>702</v>
      </c>
      <c r="D27" s="393" t="s">
        <v>641</v>
      </c>
      <c r="E27" s="393" t="s">
        <v>698</v>
      </c>
      <c r="F27" s="393" t="s">
        <v>642</v>
      </c>
      <c r="G27" s="393" t="s">
        <v>700</v>
      </c>
      <c r="H27" s="393" t="s">
        <v>644</v>
      </c>
      <c r="I27" s="472" t="s">
        <v>645</v>
      </c>
      <c r="K27" s="473">
        <f>IF(M27&gt;F27,(M27-F27),0)</f>
        <v>0</v>
      </c>
    </row>
    <row r="28" spans="1:14" ht="15" customHeight="1">
      <c r="A28" s="580" t="s">
        <v>84</v>
      </c>
      <c r="B28" s="605">
        <f aca="true" t="shared" si="1" ref="B28:B32">IF(E28&gt;0,$Q$5,0)</f>
        <v>0</v>
      </c>
      <c r="C28" s="606">
        <f>IF(E28&gt;0,$Q$6,0)</f>
        <v>0</v>
      </c>
      <c r="D28" s="475">
        <f>IF(E28&gt;0,'Work Sheet'!$D$3,0)</f>
        <v>0</v>
      </c>
      <c r="E28" s="579">
        <f>'IND (BUS PLUS)'!F76</f>
        <v>0</v>
      </c>
      <c r="F28" s="579">
        <f>'IND (BUS PLUS)'!G76</f>
        <v>0</v>
      </c>
      <c r="G28" s="607">
        <f>IF(B28&gt;0,(B28/D28)*E28,0)</f>
        <v>0</v>
      </c>
      <c r="H28" s="473">
        <f>IF(C28&gt;0,C28/D28*E28,0)</f>
        <v>0</v>
      </c>
      <c r="I28" s="473">
        <f>IF(H28&gt;=F28,"0",(F28-H28))+K28</f>
        <v>0</v>
      </c>
      <c r="K28" s="473">
        <f aca="true" t="shared" si="2" ref="K28:K45">M28-F28</f>
        <v>0</v>
      </c>
      <c r="M28" s="583">
        <f aca="true" t="shared" si="3" ref="M28:M45">E28*N28</f>
        <v>0</v>
      </c>
      <c r="N28" s="585">
        <v>0.01</v>
      </c>
    </row>
    <row r="29" spans="1:14" ht="15" customHeight="1">
      <c r="A29" s="581" t="s">
        <v>85</v>
      </c>
      <c r="B29" s="605">
        <f t="shared" si="1"/>
        <v>0</v>
      </c>
      <c r="C29" s="606">
        <f aca="true" t="shared" si="4" ref="C29:C60">IF(E29&gt;0,$Q$6,0)</f>
        <v>0</v>
      </c>
      <c r="D29" s="475">
        <f>IF(E29&gt;0,'Work Sheet'!$D$3,0)</f>
        <v>0</v>
      </c>
      <c r="E29" s="579">
        <f>'IND (BUS PLUS)'!F77</f>
        <v>0</v>
      </c>
      <c r="F29" s="579">
        <f>'IND (BUS PLUS)'!G77</f>
        <v>0</v>
      </c>
      <c r="G29" s="607">
        <f aca="true" t="shared" si="5" ref="G29:G38">IF(B29&gt;0,B29/D29*E29,0)</f>
        <v>0</v>
      </c>
      <c r="H29" s="473">
        <f aca="true" t="shared" si="6" ref="H29:H60">IF(C29&gt;0,C29/D29*E29,0)</f>
        <v>0</v>
      </c>
      <c r="I29" s="473">
        <f aca="true" t="shared" si="7" ref="I29:I45">IF(H29&gt;=F29,"0",(F29-H29))+K29</f>
        <v>0</v>
      </c>
      <c r="K29" s="473">
        <f t="shared" si="2"/>
        <v>0</v>
      </c>
      <c r="M29" s="583">
        <f t="shared" si="3"/>
        <v>0</v>
      </c>
      <c r="N29" s="585">
        <v>0.02</v>
      </c>
    </row>
    <row r="30" spans="1:14" ht="15" customHeight="1">
      <c r="A30" s="581" t="s">
        <v>86</v>
      </c>
      <c r="B30" s="605">
        <f t="shared" si="1"/>
        <v>0</v>
      </c>
      <c r="C30" s="606">
        <f t="shared" si="4"/>
        <v>0</v>
      </c>
      <c r="D30" s="475">
        <f>IF(E30&gt;0,'Work Sheet'!$D$3,0)</f>
        <v>0</v>
      </c>
      <c r="E30" s="579">
        <f>'IND (BUS PLUS)'!F78</f>
        <v>0</v>
      </c>
      <c r="F30" s="579">
        <f>'IND (BUS PLUS)'!G78</f>
        <v>0</v>
      </c>
      <c r="G30" s="607">
        <f t="shared" si="5"/>
        <v>0</v>
      </c>
      <c r="H30" s="473">
        <f t="shared" si="6"/>
        <v>0</v>
      </c>
      <c r="I30" s="473">
        <f t="shared" si="7"/>
        <v>0</v>
      </c>
      <c r="K30" s="473">
        <f t="shared" si="2"/>
        <v>0</v>
      </c>
      <c r="M30" s="583">
        <f t="shared" si="3"/>
        <v>0</v>
      </c>
      <c r="N30" s="585">
        <v>0.03</v>
      </c>
    </row>
    <row r="31" spans="1:14" ht="15" customHeight="1">
      <c r="A31" s="581" t="s">
        <v>625</v>
      </c>
      <c r="B31" s="605">
        <f t="shared" si="1"/>
        <v>0</v>
      </c>
      <c r="C31" s="606">
        <f t="shared" si="4"/>
        <v>0</v>
      </c>
      <c r="D31" s="475">
        <f>IF(E31&gt;0,'Work Sheet'!$D$3,0)</f>
        <v>0</v>
      </c>
      <c r="E31" s="579">
        <f>'IND (BUS PLUS)'!F79</f>
        <v>0</v>
      </c>
      <c r="F31" s="579">
        <f>'IND (BUS PLUS)'!G79</f>
        <v>0</v>
      </c>
      <c r="G31" s="607">
        <f t="shared" si="5"/>
        <v>0</v>
      </c>
      <c r="H31" s="473">
        <f t="shared" si="6"/>
        <v>0</v>
      </c>
      <c r="I31" s="473">
        <f t="shared" si="7"/>
        <v>0</v>
      </c>
      <c r="K31" s="473">
        <f t="shared" si="2"/>
        <v>0</v>
      </c>
      <c r="M31" s="583">
        <f t="shared" si="3"/>
        <v>0</v>
      </c>
      <c r="N31" s="585">
        <v>0.04</v>
      </c>
    </row>
    <row r="32" spans="1:14" ht="15" customHeight="1">
      <c r="A32" s="581" t="s">
        <v>87</v>
      </c>
      <c r="B32" s="605"/>
      <c r="C32" s="606"/>
      <c r="D32" s="475"/>
      <c r="E32" s="579"/>
      <c r="F32" s="579"/>
      <c r="G32" s="607"/>
      <c r="H32" s="473"/>
      <c r="I32" s="473"/>
      <c r="K32" s="473"/>
      <c r="M32" s="583"/>
      <c r="N32" s="585">
        <v>0.045</v>
      </c>
    </row>
    <row r="33" spans="1:14" ht="15" customHeight="1">
      <c r="A33" s="581" t="s">
        <v>430</v>
      </c>
      <c r="B33" s="605">
        <f>IF(E33&gt;0,$Q$5,0)</f>
        <v>0</v>
      </c>
      <c r="C33" s="606">
        <f t="shared" si="4"/>
        <v>0</v>
      </c>
      <c r="D33" s="475">
        <f>IF(E33&gt;0,'Work Sheet'!$D$3,0)</f>
        <v>0</v>
      </c>
      <c r="E33" s="579">
        <f>'IND (BUS PLUS)'!F80</f>
        <v>0</v>
      </c>
      <c r="F33" s="579">
        <f>'IND (BUS PLUS)'!G80</f>
        <v>0</v>
      </c>
      <c r="G33" s="607">
        <f t="shared" si="5"/>
        <v>0</v>
      </c>
      <c r="H33" s="473">
        <f t="shared" si="6"/>
        <v>0</v>
      </c>
      <c r="I33" s="473">
        <f t="shared" si="7"/>
        <v>0</v>
      </c>
      <c r="K33" s="473">
        <f t="shared" si="2"/>
        <v>0</v>
      </c>
      <c r="M33" s="583">
        <f t="shared" si="3"/>
        <v>0</v>
      </c>
      <c r="N33" s="585">
        <v>0.055</v>
      </c>
    </row>
    <row r="34" spans="1:14" ht="15" customHeight="1">
      <c r="A34" s="581" t="s">
        <v>88</v>
      </c>
      <c r="B34" s="605"/>
      <c r="C34" s="606"/>
      <c r="D34" s="475"/>
      <c r="E34" s="579"/>
      <c r="F34" s="579"/>
      <c r="G34" s="607"/>
      <c r="H34" s="473"/>
      <c r="I34" s="473"/>
      <c r="K34" s="473"/>
      <c r="M34" s="583"/>
      <c r="N34" s="585">
        <v>0.06</v>
      </c>
    </row>
    <row r="35" spans="1:14" ht="15" customHeight="1">
      <c r="A35" s="581" t="s">
        <v>607</v>
      </c>
      <c r="B35" s="605"/>
      <c r="C35" s="606"/>
      <c r="D35" s="475"/>
      <c r="E35" s="579"/>
      <c r="F35" s="579"/>
      <c r="G35" s="606"/>
      <c r="H35" s="473"/>
      <c r="I35" s="473"/>
      <c r="K35" s="473"/>
      <c r="M35" s="583"/>
      <c r="N35" s="585">
        <v>0.0175</v>
      </c>
    </row>
    <row r="36" spans="1:14" ht="15" customHeight="1">
      <c r="A36" s="581" t="s">
        <v>608</v>
      </c>
      <c r="B36" s="605"/>
      <c r="C36" s="606"/>
      <c r="D36" s="475"/>
      <c r="E36" s="579"/>
      <c r="F36" s="579"/>
      <c r="G36" s="606"/>
      <c r="H36" s="473"/>
      <c r="I36" s="473"/>
      <c r="K36" s="473"/>
      <c r="M36" s="583"/>
      <c r="N36" s="585">
        <v>0.0275</v>
      </c>
    </row>
    <row r="37" spans="1:14" ht="15" customHeight="1">
      <c r="A37" s="581" t="s">
        <v>609</v>
      </c>
      <c r="B37" s="605">
        <f aca="true" t="shared" si="8" ref="B35:B60">IF(E37&gt;0,$Q$5,0)</f>
        <v>0</v>
      </c>
      <c r="C37" s="606">
        <f t="shared" si="4"/>
        <v>0</v>
      </c>
      <c r="D37" s="475">
        <f>IF(E37&gt;0,'Work Sheet'!$D$3,0)</f>
        <v>0</v>
      </c>
      <c r="E37" s="579">
        <f>'IND (BUS PLUS)'!F81</f>
        <v>0</v>
      </c>
      <c r="F37" s="579">
        <f>'IND (BUS PLUS)'!G81</f>
        <v>0</v>
      </c>
      <c r="G37" s="606">
        <f t="shared" si="5"/>
        <v>0</v>
      </c>
      <c r="H37" s="473">
        <f t="shared" si="6"/>
        <v>0</v>
      </c>
      <c r="I37" s="473">
        <f t="shared" si="7"/>
        <v>0</v>
      </c>
      <c r="K37" s="473">
        <f t="shared" si="2"/>
        <v>0</v>
      </c>
      <c r="M37" s="583">
        <f t="shared" si="3"/>
        <v>0</v>
      </c>
      <c r="N37" s="585">
        <v>0.04125</v>
      </c>
    </row>
    <row r="38" spans="1:14" ht="15" customHeight="1">
      <c r="A38" s="581" t="s">
        <v>229</v>
      </c>
      <c r="B38" s="605">
        <f t="shared" si="8"/>
        <v>0</v>
      </c>
      <c r="C38" s="606">
        <f t="shared" si="4"/>
        <v>0</v>
      </c>
      <c r="D38" s="475">
        <f>IF(E38&gt;0,'Work Sheet'!$D$3,0)</f>
        <v>0</v>
      </c>
      <c r="E38" s="579">
        <f>'IND (BUS PLUS)'!F83</f>
        <v>0</v>
      </c>
      <c r="F38" s="579">
        <f>'IND (BUS PLUS)'!G82</f>
        <v>0</v>
      </c>
      <c r="G38" s="607">
        <f t="shared" si="5"/>
        <v>0</v>
      </c>
      <c r="H38" s="473">
        <f t="shared" si="6"/>
        <v>0</v>
      </c>
      <c r="I38" s="473">
        <f t="shared" si="7"/>
        <v>0</v>
      </c>
      <c r="K38" s="473">
        <f t="shared" si="2"/>
        <v>0</v>
      </c>
      <c r="M38" s="583">
        <f t="shared" si="3"/>
        <v>0</v>
      </c>
      <c r="N38" s="585">
        <v>0.055</v>
      </c>
    </row>
    <row r="39" spans="1:14" ht="15" customHeight="1">
      <c r="A39" s="584" t="s">
        <v>444</v>
      </c>
      <c r="B39" s="605">
        <f t="shared" si="8"/>
        <v>0</v>
      </c>
      <c r="C39" s="606">
        <f t="shared" si="4"/>
        <v>0</v>
      </c>
      <c r="D39" s="475">
        <f>IF(E39&gt;0,'Work Sheet'!$D$3,0)</f>
        <v>0</v>
      </c>
      <c r="E39" s="579">
        <f>'IND (BUS PLUS)'!F91</f>
        <v>0</v>
      </c>
      <c r="F39" s="579">
        <f>'IND (BUS PLUS)'!G91</f>
        <v>0</v>
      </c>
      <c r="G39" s="579">
        <f aca="true" t="shared" si="9" ref="G39:G60">IF(B39&gt;0,B39/D39*E39,0)</f>
        <v>0</v>
      </c>
      <c r="H39" s="473">
        <f t="shared" si="6"/>
        <v>0</v>
      </c>
      <c r="I39" s="473">
        <f t="shared" si="7"/>
        <v>0</v>
      </c>
      <c r="K39" s="473">
        <f t="shared" si="2"/>
        <v>0</v>
      </c>
      <c r="M39" s="583">
        <f t="shared" si="3"/>
        <v>0</v>
      </c>
      <c r="N39" s="585"/>
    </row>
    <row r="40" spans="1:14" ht="15" customHeight="1">
      <c r="A40" s="584" t="s">
        <v>445</v>
      </c>
      <c r="B40" s="605">
        <f t="shared" si="8"/>
        <v>0</v>
      </c>
      <c r="C40" s="606">
        <f t="shared" si="4"/>
        <v>0</v>
      </c>
      <c r="D40" s="475">
        <f>IF(E40&gt;0,'Work Sheet'!$D$3,0)</f>
        <v>0</v>
      </c>
      <c r="E40" s="579">
        <f>'IND (BUS PLUS)'!F92</f>
        <v>0</v>
      </c>
      <c r="F40" s="579">
        <f>'IND (BUS PLUS)'!G92</f>
        <v>0</v>
      </c>
      <c r="G40" s="579">
        <f t="shared" si="9"/>
        <v>0</v>
      </c>
      <c r="H40" s="473">
        <f t="shared" si="6"/>
        <v>0</v>
      </c>
      <c r="I40" s="473">
        <f t="shared" si="7"/>
        <v>0</v>
      </c>
      <c r="K40" s="473">
        <f t="shared" si="2"/>
        <v>0</v>
      </c>
      <c r="M40" s="583">
        <f t="shared" si="3"/>
        <v>0</v>
      </c>
      <c r="N40" s="585"/>
    </row>
    <row r="41" spans="1:14" ht="15" customHeight="1">
      <c r="A41" s="584" t="s">
        <v>446</v>
      </c>
      <c r="B41" s="605">
        <f t="shared" si="8"/>
        <v>0</v>
      </c>
      <c r="C41" s="606">
        <f t="shared" si="4"/>
        <v>0</v>
      </c>
      <c r="D41" s="475">
        <f>IF(E41&gt;0,'Work Sheet'!$D$3,0)</f>
        <v>0</v>
      </c>
      <c r="E41" s="579">
        <f>'IND (BUS PLUS)'!F93</f>
        <v>0</v>
      </c>
      <c r="F41" s="579">
        <f>'IND (BUS PLUS)'!G93</f>
        <v>0</v>
      </c>
      <c r="G41" s="579">
        <f t="shared" si="9"/>
        <v>0</v>
      </c>
      <c r="H41" s="473">
        <f t="shared" si="6"/>
        <v>0</v>
      </c>
      <c r="I41" s="473">
        <f t="shared" si="7"/>
        <v>0</v>
      </c>
      <c r="K41" s="473">
        <f t="shared" si="2"/>
        <v>0</v>
      </c>
      <c r="M41" s="583">
        <f t="shared" si="3"/>
        <v>0</v>
      </c>
      <c r="N41" s="585"/>
    </row>
    <row r="42" spans="1:14" ht="15" customHeight="1">
      <c r="A42" s="584" t="s">
        <v>447</v>
      </c>
      <c r="B42" s="605">
        <f t="shared" si="8"/>
        <v>0</v>
      </c>
      <c r="C42" s="606">
        <f t="shared" si="4"/>
        <v>0</v>
      </c>
      <c r="D42" s="475">
        <f>IF(E42&gt;0,'Work Sheet'!$D$3,0)</f>
        <v>0</v>
      </c>
      <c r="E42" s="579">
        <f>'IND (BUS PLUS)'!F94</f>
        <v>0</v>
      </c>
      <c r="F42" s="579">
        <f>'IND (BUS PLUS)'!G94</f>
        <v>0</v>
      </c>
      <c r="G42" s="579">
        <f t="shared" si="9"/>
        <v>0</v>
      </c>
      <c r="H42" s="473">
        <f t="shared" si="6"/>
        <v>0</v>
      </c>
      <c r="I42" s="473">
        <f t="shared" si="7"/>
        <v>0</v>
      </c>
      <c r="K42" s="473">
        <f t="shared" si="2"/>
        <v>0</v>
      </c>
      <c r="M42" s="583">
        <f t="shared" si="3"/>
        <v>0</v>
      </c>
      <c r="N42" s="585"/>
    </row>
    <row r="43" spans="1:14" ht="15" customHeight="1">
      <c r="A43" s="581" t="s">
        <v>89</v>
      </c>
      <c r="B43" s="605">
        <f t="shared" si="8"/>
        <v>0</v>
      </c>
      <c r="C43" s="606">
        <f t="shared" si="4"/>
        <v>0</v>
      </c>
      <c r="D43" s="475">
        <f>IF(E43&gt;0,'Work Sheet'!$D$3,0)</f>
        <v>0</v>
      </c>
      <c r="E43" s="579">
        <f>'IND (BUS PLUS)'!F103</f>
        <v>0</v>
      </c>
      <c r="F43" s="579">
        <f>'IND (BUS PLUS)'!G103</f>
        <v>0</v>
      </c>
      <c r="G43" s="579">
        <f t="shared" si="9"/>
        <v>0</v>
      </c>
      <c r="H43" s="473">
        <f t="shared" si="6"/>
        <v>0</v>
      </c>
      <c r="I43" s="473">
        <f t="shared" si="7"/>
        <v>0</v>
      </c>
      <c r="K43" s="473">
        <f t="shared" si="2"/>
        <v>0</v>
      </c>
      <c r="M43" s="583">
        <f t="shared" si="3"/>
        <v>0</v>
      </c>
      <c r="N43" s="585">
        <v>0.01</v>
      </c>
    </row>
    <row r="44" spans="1:14" ht="15" customHeight="1">
      <c r="A44" s="581" t="s">
        <v>90</v>
      </c>
      <c r="B44" s="605">
        <f t="shared" si="8"/>
        <v>0</v>
      </c>
      <c r="C44" s="606">
        <f t="shared" si="4"/>
        <v>0</v>
      </c>
      <c r="D44" s="475">
        <f>IF(E44&gt;0,'Work Sheet'!$D$3,0)</f>
        <v>0</v>
      </c>
      <c r="E44" s="579">
        <f>'IND (BUS PLUS)'!F104</f>
        <v>0</v>
      </c>
      <c r="F44" s="579">
        <f>'IND (BUS PLUS)'!G104</f>
        <v>0</v>
      </c>
      <c r="G44" s="579">
        <f t="shared" si="9"/>
        <v>0</v>
      </c>
      <c r="H44" s="473">
        <f t="shared" si="6"/>
        <v>0</v>
      </c>
      <c r="I44" s="473">
        <f t="shared" si="7"/>
        <v>0</v>
      </c>
      <c r="K44" s="473">
        <f t="shared" si="2"/>
        <v>0</v>
      </c>
      <c r="M44" s="583">
        <f t="shared" si="3"/>
        <v>0</v>
      </c>
      <c r="N44" s="585">
        <v>0.015</v>
      </c>
    </row>
    <row r="45" spans="1:14" ht="15" customHeight="1">
      <c r="A45" s="581" t="s">
        <v>611</v>
      </c>
      <c r="B45" s="605">
        <f t="shared" si="8"/>
        <v>0</v>
      </c>
      <c r="C45" s="606">
        <f t="shared" si="4"/>
        <v>0</v>
      </c>
      <c r="D45" s="475">
        <f>IF(E45&gt;0,'Work Sheet'!$D$3,0)</f>
        <v>0</v>
      </c>
      <c r="E45" s="579">
        <f>'IND (BUS PLUS)'!F105</f>
        <v>0</v>
      </c>
      <c r="F45" s="579">
        <f>'IND (BUS PLUS)'!G105</f>
        <v>0</v>
      </c>
      <c r="G45" s="579">
        <f t="shared" si="9"/>
        <v>0</v>
      </c>
      <c r="H45" s="473">
        <f t="shared" si="6"/>
        <v>0</v>
      </c>
      <c r="I45" s="473">
        <f t="shared" si="7"/>
        <v>0</v>
      </c>
      <c r="K45" s="473">
        <f t="shared" si="2"/>
        <v>0</v>
      </c>
      <c r="M45" s="583">
        <f t="shared" si="3"/>
        <v>0</v>
      </c>
      <c r="N45" s="585">
        <v>0.025</v>
      </c>
    </row>
    <row r="46" spans="1:14" ht="15" customHeight="1">
      <c r="A46" s="581" t="s">
        <v>91</v>
      </c>
      <c r="B46" s="605">
        <f t="shared" si="8"/>
        <v>0</v>
      </c>
      <c r="C46" s="606">
        <f t="shared" si="4"/>
        <v>0</v>
      </c>
      <c r="D46" s="475">
        <f>IF(E46&gt;0,'Work Sheet'!$D$3,0)</f>
        <v>0</v>
      </c>
      <c r="E46" s="579">
        <f>'IND (BUS PLUS)'!F106</f>
        <v>0</v>
      </c>
      <c r="F46" s="579">
        <f>'IND (BUS PLUS)'!G106</f>
        <v>0</v>
      </c>
      <c r="G46" s="579">
        <f t="shared" si="9"/>
        <v>0</v>
      </c>
      <c r="H46" s="473">
        <f t="shared" si="6"/>
        <v>0</v>
      </c>
      <c r="I46" s="473">
        <f>IF(H46&gt;=F46,"0",(F46-H46))+K46</f>
        <v>0</v>
      </c>
      <c r="K46" s="473">
        <f>M46-F46</f>
        <v>0</v>
      </c>
      <c r="M46" s="583">
        <f>E46*N46</f>
        <v>0</v>
      </c>
      <c r="N46" s="585">
        <v>0.045</v>
      </c>
    </row>
    <row r="47" spans="1:14" ht="15" customHeight="1">
      <c r="A47" s="581" t="s">
        <v>377</v>
      </c>
      <c r="B47" s="605">
        <f t="shared" si="8"/>
        <v>0</v>
      </c>
      <c r="C47" s="606">
        <f t="shared" si="4"/>
        <v>0</v>
      </c>
      <c r="D47" s="475">
        <f>IF(E47&gt;0,'Work Sheet'!$D$3,0)</f>
        <v>0</v>
      </c>
      <c r="E47" s="579">
        <f>'IND (BUS PLUS)'!F107</f>
        <v>0</v>
      </c>
      <c r="F47" s="579">
        <f>'IND (BUS PLUS)'!G107</f>
        <v>0</v>
      </c>
      <c r="G47" s="579">
        <f t="shared" si="9"/>
        <v>0</v>
      </c>
      <c r="H47" s="473">
        <f t="shared" si="6"/>
        <v>0</v>
      </c>
      <c r="I47" s="473">
        <f aca="true" t="shared" si="10" ref="I47:I60">IF(H47&gt;=F47,"0",(F47-H47))+K47</f>
        <v>0</v>
      </c>
      <c r="K47" s="473">
        <f aca="true" t="shared" si="11" ref="K47:K60">M47-F47</f>
        <v>0</v>
      </c>
      <c r="M47" s="583">
        <f aca="true" t="shared" si="12" ref="M47:M60">E47*N47</f>
        <v>0</v>
      </c>
      <c r="N47" s="585">
        <v>0.01</v>
      </c>
    </row>
    <row r="48" spans="1:14" ht="15" customHeight="1">
      <c r="A48" s="581" t="s">
        <v>549</v>
      </c>
      <c r="B48" s="605">
        <f t="shared" si="8"/>
        <v>0</v>
      </c>
      <c r="C48" s="606">
        <f t="shared" si="4"/>
        <v>0</v>
      </c>
      <c r="D48" s="475">
        <f>IF(E48&gt;0,'Work Sheet'!$D$3,0)</f>
        <v>0</v>
      </c>
      <c r="E48" s="579">
        <f>'IND (BUS PLUS)'!F108</f>
        <v>0</v>
      </c>
      <c r="F48" s="579">
        <f>'IND (BUS PLUS)'!G108</f>
        <v>0</v>
      </c>
      <c r="G48" s="579">
        <f t="shared" si="9"/>
        <v>0</v>
      </c>
      <c r="H48" s="473">
        <f t="shared" si="6"/>
        <v>0</v>
      </c>
      <c r="I48" s="473">
        <f t="shared" si="10"/>
        <v>0</v>
      </c>
      <c r="K48" s="473">
        <f t="shared" si="11"/>
        <v>0</v>
      </c>
      <c r="M48" s="583">
        <f t="shared" si="12"/>
        <v>0</v>
      </c>
      <c r="N48" s="585">
        <v>0.015</v>
      </c>
    </row>
    <row r="49" spans="1:14" ht="15" customHeight="1">
      <c r="A49" s="581" t="s">
        <v>378</v>
      </c>
      <c r="B49" s="605">
        <f t="shared" si="8"/>
        <v>0</v>
      </c>
      <c r="C49" s="606">
        <f t="shared" si="4"/>
        <v>0</v>
      </c>
      <c r="D49" s="475">
        <f>IF(E49&gt;0,'Work Sheet'!$D$3,0)</f>
        <v>0</v>
      </c>
      <c r="E49" s="579">
        <f>'IND (BUS PLUS)'!F109</f>
        <v>0</v>
      </c>
      <c r="F49" s="579">
        <f>'IND (BUS PLUS)'!G109</f>
        <v>0</v>
      </c>
      <c r="G49" s="579">
        <f t="shared" si="9"/>
        <v>0</v>
      </c>
      <c r="H49" s="473">
        <f t="shared" si="6"/>
        <v>0</v>
      </c>
      <c r="I49" s="473">
        <f t="shared" si="10"/>
        <v>0</v>
      </c>
      <c r="K49" s="473">
        <f t="shared" si="11"/>
        <v>0</v>
      </c>
      <c r="M49" s="583">
        <f t="shared" si="12"/>
        <v>0</v>
      </c>
      <c r="N49" s="585">
        <v>0.02</v>
      </c>
    </row>
    <row r="50" spans="1:14" ht="15">
      <c r="A50" s="581" t="s">
        <v>379</v>
      </c>
      <c r="B50" s="605">
        <f t="shared" si="8"/>
        <v>0</v>
      </c>
      <c r="C50" s="606">
        <f t="shared" si="4"/>
        <v>0</v>
      </c>
      <c r="D50" s="475">
        <f>IF(E50&gt;0,'Work Sheet'!$D$3,0)</f>
        <v>0</v>
      </c>
      <c r="E50" s="579">
        <f>'IND (BUS PLUS)'!F110</f>
        <v>0</v>
      </c>
      <c r="F50" s="579">
        <f>'IND (BUS PLUS)'!G110</f>
        <v>0</v>
      </c>
      <c r="G50" s="579">
        <f t="shared" si="9"/>
        <v>0</v>
      </c>
      <c r="H50" s="473">
        <f t="shared" si="6"/>
        <v>0</v>
      </c>
      <c r="I50" s="473">
        <f t="shared" si="10"/>
        <v>0</v>
      </c>
      <c r="K50" s="473">
        <f t="shared" si="11"/>
        <v>0</v>
      </c>
      <c r="M50" s="583">
        <f t="shared" si="12"/>
        <v>0</v>
      </c>
      <c r="N50" s="585">
        <v>0.1</v>
      </c>
    </row>
    <row r="51" spans="1:14" ht="15">
      <c r="A51" s="581" t="s">
        <v>92</v>
      </c>
      <c r="B51" s="605">
        <f t="shared" si="8"/>
        <v>0</v>
      </c>
      <c r="C51" s="606">
        <f t="shared" si="4"/>
        <v>0</v>
      </c>
      <c r="D51" s="475">
        <f>IF(E51&gt;0,'Work Sheet'!$D$3,0)</f>
        <v>0</v>
      </c>
      <c r="E51" s="579">
        <f>'IND (BUS PLUS)'!F111</f>
        <v>0</v>
      </c>
      <c r="F51" s="579">
        <f>'IND (BUS PLUS)'!G111</f>
        <v>0</v>
      </c>
      <c r="G51" s="579">
        <f t="shared" si="9"/>
        <v>0</v>
      </c>
      <c r="H51" s="473">
        <f t="shared" si="6"/>
        <v>0</v>
      </c>
      <c r="I51" s="473">
        <f t="shared" si="10"/>
        <v>0</v>
      </c>
      <c r="K51" s="473">
        <f t="shared" si="11"/>
        <v>0</v>
      </c>
      <c r="M51" s="583">
        <f t="shared" si="12"/>
        <v>0</v>
      </c>
      <c r="N51" s="585">
        <v>0.075</v>
      </c>
    </row>
    <row r="52" spans="1:14" ht="15">
      <c r="A52" s="581" t="s">
        <v>550</v>
      </c>
      <c r="B52" s="605">
        <f t="shared" si="8"/>
        <v>0</v>
      </c>
      <c r="C52" s="606">
        <f t="shared" si="4"/>
        <v>0</v>
      </c>
      <c r="D52" s="475">
        <f>IF(E52&gt;0,'Work Sheet'!$D$3,0)</f>
        <v>0</v>
      </c>
      <c r="E52" s="579">
        <f>'IND (BUS PLUS)'!F112</f>
        <v>0</v>
      </c>
      <c r="F52" s="579">
        <f>'IND (BUS PLUS)'!G112</f>
        <v>0</v>
      </c>
      <c r="G52" s="579">
        <f t="shared" si="9"/>
        <v>0</v>
      </c>
      <c r="H52" s="473">
        <f t="shared" si="6"/>
        <v>0</v>
      </c>
      <c r="I52" s="473">
        <f t="shared" si="10"/>
        <v>0</v>
      </c>
      <c r="K52" s="473">
        <f t="shared" si="11"/>
        <v>0</v>
      </c>
      <c r="M52" s="583">
        <f t="shared" si="12"/>
        <v>0</v>
      </c>
      <c r="N52" s="585">
        <v>0.1</v>
      </c>
    </row>
    <row r="53" spans="1:14" ht="15">
      <c r="A53" s="581" t="s">
        <v>93</v>
      </c>
      <c r="B53" s="605">
        <f t="shared" si="8"/>
        <v>0</v>
      </c>
      <c r="C53" s="606">
        <f t="shared" si="4"/>
        <v>0</v>
      </c>
      <c r="D53" s="475">
        <f>IF(E53&gt;0,'Work Sheet'!$D$3,0)</f>
        <v>0</v>
      </c>
      <c r="E53" s="579">
        <f>'IND (BUS PLUS)'!F113</f>
        <v>0</v>
      </c>
      <c r="F53" s="579">
        <f>'IND (BUS PLUS)'!G113</f>
        <v>0</v>
      </c>
      <c r="G53" s="579">
        <f t="shared" si="9"/>
        <v>0</v>
      </c>
      <c r="H53" s="473">
        <f t="shared" si="6"/>
        <v>0</v>
      </c>
      <c r="I53" s="473">
        <f t="shared" si="10"/>
        <v>0</v>
      </c>
      <c r="K53" s="473">
        <f t="shared" si="11"/>
        <v>0</v>
      </c>
      <c r="M53" s="583">
        <f t="shared" si="12"/>
        <v>0</v>
      </c>
      <c r="N53" s="585">
        <v>0.01</v>
      </c>
    </row>
    <row r="54" spans="1:14" ht="15">
      <c r="A54" s="581" t="s">
        <v>658</v>
      </c>
      <c r="B54" s="605">
        <f t="shared" si="8"/>
        <v>0</v>
      </c>
      <c r="C54" s="606">
        <f t="shared" si="4"/>
        <v>0</v>
      </c>
      <c r="D54" s="475">
        <f>IF(E54&gt;0,'Work Sheet'!$D$3,0)</f>
        <v>0</v>
      </c>
      <c r="E54" s="579">
        <f>'IND (BUS PLUS)'!F114</f>
        <v>0</v>
      </c>
      <c r="F54" s="579">
        <f>'IND (BUS PLUS)'!G114</f>
        <v>0</v>
      </c>
      <c r="G54" s="579">
        <f t="shared" si="9"/>
        <v>0</v>
      </c>
      <c r="H54" s="473">
        <f t="shared" si="6"/>
        <v>0</v>
      </c>
      <c r="I54" s="473">
        <f t="shared" si="10"/>
        <v>0</v>
      </c>
      <c r="K54" s="473">
        <f t="shared" si="11"/>
        <v>0</v>
      </c>
      <c r="M54" s="583">
        <f t="shared" si="12"/>
        <v>0</v>
      </c>
      <c r="N54" s="585"/>
    </row>
    <row r="55" spans="1:14" ht="15">
      <c r="A55" s="581" t="s">
        <v>659</v>
      </c>
      <c r="B55" s="605">
        <f t="shared" si="8"/>
        <v>0</v>
      </c>
      <c r="C55" s="606">
        <f t="shared" si="4"/>
        <v>0</v>
      </c>
      <c r="D55" s="475">
        <f>IF(E55&gt;0,'Work Sheet'!$D$3,0)</f>
        <v>0</v>
      </c>
      <c r="E55" s="579">
        <f>'IND (BUS PLUS)'!F115</f>
        <v>0</v>
      </c>
      <c r="F55" s="579">
        <f>'IND (BUS PLUS)'!G115</f>
        <v>0</v>
      </c>
      <c r="G55" s="579">
        <f t="shared" si="9"/>
        <v>0</v>
      </c>
      <c r="H55" s="473">
        <f t="shared" si="6"/>
        <v>0</v>
      </c>
      <c r="I55" s="473">
        <f t="shared" si="10"/>
        <v>0</v>
      </c>
      <c r="K55" s="473">
        <f t="shared" si="11"/>
        <v>0</v>
      </c>
      <c r="M55" s="583">
        <f t="shared" si="12"/>
        <v>0</v>
      </c>
      <c r="N55" s="585"/>
    </row>
    <row r="56" spans="1:14" ht="15">
      <c r="A56" s="581" t="s">
        <v>661</v>
      </c>
      <c r="B56" s="605">
        <f t="shared" si="8"/>
        <v>0</v>
      </c>
      <c r="C56" s="606">
        <f t="shared" si="4"/>
        <v>0</v>
      </c>
      <c r="D56" s="475">
        <f>IF(E56&gt;0,'Work Sheet'!$D$3,0)</f>
        <v>0</v>
      </c>
      <c r="E56" s="579">
        <f>'IND (BUS PLUS)'!F130</f>
        <v>0</v>
      </c>
      <c r="F56" s="579">
        <f>'IND (BUS PLUS)'!G130</f>
        <v>0</v>
      </c>
      <c r="G56" s="579">
        <f t="shared" si="9"/>
        <v>0</v>
      </c>
      <c r="H56" s="473">
        <f t="shared" si="6"/>
        <v>0</v>
      </c>
      <c r="I56" s="473">
        <f t="shared" si="10"/>
        <v>0</v>
      </c>
      <c r="K56" s="473">
        <f t="shared" si="11"/>
        <v>0</v>
      </c>
      <c r="M56" s="583">
        <f t="shared" si="12"/>
        <v>0</v>
      </c>
      <c r="N56" s="585">
        <v>0.05</v>
      </c>
    </row>
    <row r="57" spans="1:14" ht="15">
      <c r="A57" s="581" t="s">
        <v>555</v>
      </c>
      <c r="B57" s="605">
        <f t="shared" si="8"/>
        <v>0</v>
      </c>
      <c r="C57" s="606">
        <f t="shared" si="4"/>
        <v>0</v>
      </c>
      <c r="D57" s="475">
        <f>IF(E57&gt;0,'Work Sheet'!$D$3,0)</f>
        <v>0</v>
      </c>
      <c r="E57" s="579">
        <f>'IND (BUS PLUS)'!F131</f>
        <v>0</v>
      </c>
      <c r="F57" s="579">
        <f>'IND (BUS PLUS)'!G131</f>
        <v>0</v>
      </c>
      <c r="G57" s="579">
        <f t="shared" si="9"/>
        <v>0</v>
      </c>
      <c r="H57" s="473">
        <f t="shared" si="6"/>
        <v>0</v>
      </c>
      <c r="I57" s="473">
        <f t="shared" si="10"/>
        <v>0</v>
      </c>
      <c r="K57" s="473">
        <f t="shared" si="11"/>
        <v>0</v>
      </c>
      <c r="M57" s="583">
        <f t="shared" si="12"/>
        <v>0</v>
      </c>
      <c r="N57" s="585">
        <v>0.08</v>
      </c>
    </row>
    <row r="58" spans="1:14" ht="15">
      <c r="A58" s="581" t="s">
        <v>526</v>
      </c>
      <c r="B58" s="605">
        <f t="shared" si="8"/>
        <v>0</v>
      </c>
      <c r="C58" s="606">
        <f t="shared" si="4"/>
        <v>0</v>
      </c>
      <c r="D58" s="475">
        <f>IF(E58&gt;0,'Work Sheet'!$D$3,0)</f>
        <v>0</v>
      </c>
      <c r="E58" s="579">
        <f>'IND (BUS PLUS)'!F132</f>
        <v>0</v>
      </c>
      <c r="F58" s="579">
        <f>'IND (BUS PLUS)'!G132</f>
        <v>0</v>
      </c>
      <c r="G58" s="579">
        <f t="shared" si="9"/>
        <v>0</v>
      </c>
      <c r="H58" s="473">
        <f t="shared" si="6"/>
        <v>0</v>
      </c>
      <c r="I58" s="473">
        <f t="shared" si="10"/>
        <v>0</v>
      </c>
      <c r="K58" s="473">
        <f t="shared" si="11"/>
        <v>0</v>
      </c>
      <c r="M58" s="583">
        <f t="shared" si="12"/>
        <v>0</v>
      </c>
      <c r="N58" s="585">
        <v>0.1</v>
      </c>
    </row>
    <row r="59" spans="1:14" ht="15">
      <c r="A59" s="581" t="s">
        <v>457</v>
      </c>
      <c r="B59" s="605">
        <f t="shared" si="8"/>
        <v>0</v>
      </c>
      <c r="C59" s="606">
        <f t="shared" si="4"/>
        <v>0</v>
      </c>
      <c r="D59" s="475">
        <f>IF(E59&gt;0,'Work Sheet'!$D$3,0)</f>
        <v>0</v>
      </c>
      <c r="E59" s="579">
        <f>'IND (BUS PLUS)'!F133</f>
        <v>0</v>
      </c>
      <c r="F59" s="579">
        <f>'IND (BUS PLUS)'!G133</f>
        <v>0</v>
      </c>
      <c r="G59" s="579">
        <f t="shared" si="9"/>
        <v>0</v>
      </c>
      <c r="H59" s="473">
        <f t="shared" si="6"/>
        <v>0</v>
      </c>
      <c r="I59" s="473">
        <f t="shared" si="10"/>
        <v>0</v>
      </c>
      <c r="K59" s="473">
        <f t="shared" si="11"/>
        <v>0</v>
      </c>
      <c r="M59" s="583">
        <f t="shared" si="12"/>
        <v>0</v>
      </c>
      <c r="N59" s="585">
        <v>0.12</v>
      </c>
    </row>
    <row r="60" spans="1:14" ht="15">
      <c r="A60" s="581" t="s">
        <v>460</v>
      </c>
      <c r="B60" s="605">
        <f t="shared" si="8"/>
        <v>0</v>
      </c>
      <c r="C60" s="606">
        <f t="shared" si="4"/>
        <v>0</v>
      </c>
      <c r="D60" s="475">
        <f>IF(E60&gt;0,'Work Sheet'!$D$3,0)</f>
        <v>0</v>
      </c>
      <c r="E60" s="579">
        <f>'IND (BUS PLUS)'!F134</f>
        <v>0</v>
      </c>
      <c r="F60" s="579">
        <f>'IND (BUS PLUS)'!G134</f>
        <v>0</v>
      </c>
      <c r="G60" s="579">
        <f t="shared" si="9"/>
        <v>0</v>
      </c>
      <c r="H60" s="473">
        <f t="shared" si="6"/>
        <v>0</v>
      </c>
      <c r="I60" s="473">
        <f t="shared" si="10"/>
        <v>0</v>
      </c>
      <c r="K60" s="473">
        <f t="shared" si="11"/>
        <v>0</v>
      </c>
      <c r="M60" s="583">
        <f t="shared" si="12"/>
        <v>0</v>
      </c>
      <c r="N60" s="585">
        <v>0</v>
      </c>
    </row>
    <row r="61" ht="13.5" thickBot="1"/>
    <row r="62" ht="15.75" thickBot="1">
      <c r="I62" s="604">
        <f>SUM(I28:I61)</f>
        <v>0</v>
      </c>
    </row>
    <row r="65" ht="12.75">
      <c r="I65" s="583"/>
    </row>
  </sheetData>
  <mergeCells count="4">
    <mergeCell ref="A23:H23"/>
    <mergeCell ref="S5:T5"/>
    <mergeCell ref="R6:T6"/>
    <mergeCell ref="A2:H22"/>
  </mergeCells>
  <printOptions/>
  <pageMargins left="0.7" right="0.7" top="0.75" bottom="0.75" header="0.3" footer="0.3"/>
  <pageSetup horizontalDpi="600" verticalDpi="600" orientation="landscape" r:id="rId2"/>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workbookViewId="0" topLeftCell="A1">
      <selection activeCell="C11" sqref="C11:F11"/>
    </sheetView>
  </sheetViews>
  <sheetFormatPr defaultColWidth="2.28125" defaultRowHeight="12.75"/>
  <cols>
    <col min="1" max="1" width="7.421875" style="588" bestFit="1" customWidth="1"/>
    <col min="2" max="8" width="2.28125" style="588" customWidth="1"/>
    <col min="9" max="9" width="2.7109375" style="588" customWidth="1"/>
    <col min="10" max="16" width="2.28125" style="588" customWidth="1"/>
    <col min="17" max="17" width="7.421875" style="588" bestFit="1" customWidth="1"/>
    <col min="18" max="21" width="2.28125" style="588" customWidth="1"/>
    <col min="22" max="22" width="5.00390625" style="588" customWidth="1"/>
    <col min="23" max="24" width="2.28125" style="588" customWidth="1"/>
    <col min="25" max="25" width="3.140625" style="588" customWidth="1"/>
    <col min="26" max="26" width="5.421875" style="588" customWidth="1"/>
    <col min="27" max="30" width="2.28125" style="588" customWidth="1"/>
    <col min="31" max="31" width="5.28125" style="588" customWidth="1"/>
    <col min="32" max="16384" width="2.28125" style="588" customWidth="1"/>
  </cols>
  <sheetData>
    <row r="1" ht="12.75">
      <c r="A1" s="587"/>
    </row>
    <row r="2" spans="1:40" ht="16.5" customHeight="1">
      <c r="A2" s="876" t="s">
        <v>703</v>
      </c>
      <c r="B2" s="876"/>
      <c r="C2" s="876"/>
      <c r="D2" s="876"/>
      <c r="E2" s="874"/>
      <c r="F2" s="874"/>
      <c r="G2" s="874"/>
      <c r="H2" s="874"/>
      <c r="I2" s="874"/>
      <c r="J2" s="874"/>
      <c r="K2" s="874"/>
      <c r="L2" s="874"/>
      <c r="M2" s="874"/>
      <c r="N2" s="874"/>
      <c r="O2" s="874"/>
      <c r="P2" s="590"/>
      <c r="Q2" s="876" t="s">
        <v>703</v>
      </c>
      <c r="R2" s="876"/>
      <c r="S2" s="876"/>
      <c r="T2" s="876"/>
      <c r="U2" s="877"/>
      <c r="V2" s="877"/>
      <c r="W2" s="877"/>
      <c r="X2" s="877"/>
      <c r="Y2" s="877"/>
      <c r="Z2" s="877"/>
      <c r="AA2" s="877"/>
      <c r="AB2" s="877"/>
      <c r="AC2" s="877"/>
      <c r="AD2" s="877"/>
      <c r="AE2" s="590"/>
      <c r="AF2" s="591"/>
      <c r="AG2" s="591"/>
      <c r="AH2" s="591"/>
      <c r="AI2" s="591"/>
      <c r="AJ2" s="878" t="s">
        <v>704</v>
      </c>
      <c r="AK2" s="879"/>
      <c r="AL2" s="879"/>
      <c r="AM2" s="879"/>
      <c r="AN2" s="880"/>
    </row>
    <row r="3" spans="1:39" ht="12" customHeight="1">
      <c r="A3" s="590"/>
      <c r="B3" s="590"/>
      <c r="C3" s="592"/>
      <c r="D3" s="592"/>
      <c r="E3" s="592"/>
      <c r="F3" s="592"/>
      <c r="G3" s="592"/>
      <c r="H3" s="592"/>
      <c r="I3" s="592"/>
      <c r="J3" s="592"/>
      <c r="K3" s="592"/>
      <c r="L3" s="592"/>
      <c r="M3" s="592"/>
      <c r="N3" s="592"/>
      <c r="O3" s="592"/>
      <c r="P3" s="590"/>
      <c r="Q3" s="590"/>
      <c r="R3" s="590"/>
      <c r="S3" s="592"/>
      <c r="T3" s="592"/>
      <c r="U3" s="590"/>
      <c r="V3" s="592"/>
      <c r="W3" s="592"/>
      <c r="X3" s="592"/>
      <c r="Y3" s="592"/>
      <c r="Z3" s="592"/>
      <c r="AA3" s="592"/>
      <c r="AB3" s="592"/>
      <c r="AC3" s="592"/>
      <c r="AD3" s="592"/>
      <c r="AE3" s="590"/>
      <c r="AF3" s="591"/>
      <c r="AG3" s="591"/>
      <c r="AH3" s="591"/>
      <c r="AI3" s="591"/>
      <c r="AJ3" s="591"/>
      <c r="AK3" s="591"/>
      <c r="AL3" s="591"/>
      <c r="AM3" s="591"/>
    </row>
    <row r="4" spans="1:30" ht="18" customHeight="1">
      <c r="A4" s="876" t="s">
        <v>705</v>
      </c>
      <c r="B4" s="876"/>
      <c r="C4" s="876"/>
      <c r="D4" s="876"/>
      <c r="E4" s="874"/>
      <c r="F4" s="874"/>
      <c r="G4" s="874"/>
      <c r="H4" s="874"/>
      <c r="I4" s="874"/>
      <c r="J4" s="874"/>
      <c r="K4" s="874"/>
      <c r="L4" s="874"/>
      <c r="M4" s="874"/>
      <c r="N4" s="874"/>
      <c r="O4" s="874"/>
      <c r="P4" s="590"/>
      <c r="Q4" s="876" t="s">
        <v>705</v>
      </c>
      <c r="R4" s="876"/>
      <c r="S4" s="876"/>
      <c r="T4" s="876"/>
      <c r="U4" s="875"/>
      <c r="V4" s="875"/>
      <c r="W4" s="875"/>
      <c r="X4" s="875"/>
      <c r="Y4" s="875"/>
      <c r="Z4" s="875"/>
      <c r="AA4" s="875"/>
      <c r="AB4" s="875"/>
      <c r="AC4" s="875"/>
      <c r="AD4" s="875"/>
    </row>
    <row r="5" spans="1:39" ht="13.5" customHeight="1">
      <c r="A5" s="593"/>
      <c r="B5" s="589"/>
      <c r="C5" s="593"/>
      <c r="D5" s="593"/>
      <c r="E5" s="593"/>
      <c r="F5" s="593"/>
      <c r="G5" s="589"/>
      <c r="H5" s="593"/>
      <c r="I5" s="593"/>
      <c r="J5" s="593"/>
      <c r="K5" s="589"/>
      <c r="L5" s="593"/>
      <c r="M5" s="593"/>
      <c r="N5" s="593"/>
      <c r="O5" s="593"/>
      <c r="P5" s="593"/>
      <c r="Q5" s="593"/>
      <c r="R5" s="593"/>
      <c r="S5" s="593"/>
      <c r="T5" s="593"/>
      <c r="U5" s="593"/>
      <c r="V5" s="589"/>
      <c r="W5" s="593"/>
      <c r="X5" s="593"/>
      <c r="Y5" s="593"/>
      <c r="Z5" s="589"/>
      <c r="AA5" s="593"/>
      <c r="AB5" s="593"/>
      <c r="AC5" s="593"/>
      <c r="AD5" s="593"/>
      <c r="AE5" s="589"/>
      <c r="AF5" s="591"/>
      <c r="AG5" s="591"/>
      <c r="AH5" s="591"/>
      <c r="AI5" s="591"/>
      <c r="AJ5" s="591"/>
      <c r="AK5" s="591"/>
      <c r="AL5" s="591"/>
      <c r="AM5" s="591"/>
    </row>
    <row r="6" spans="1:39" ht="13.5">
      <c r="A6" s="601" t="s">
        <v>706</v>
      </c>
      <c r="B6" s="594"/>
      <c r="C6" s="873" t="s">
        <v>491</v>
      </c>
      <c r="D6" s="873"/>
      <c r="E6" s="873"/>
      <c r="F6" s="873"/>
      <c r="G6" s="594"/>
      <c r="H6" s="873" t="s">
        <v>596</v>
      </c>
      <c r="I6" s="873"/>
      <c r="J6" s="873"/>
      <c r="K6" s="594"/>
      <c r="L6" s="873" t="s">
        <v>707</v>
      </c>
      <c r="M6" s="873"/>
      <c r="N6" s="873"/>
      <c r="O6" s="873"/>
      <c r="P6" s="593"/>
      <c r="Q6" s="601" t="s">
        <v>706</v>
      </c>
      <c r="R6" s="594"/>
      <c r="S6" s="873" t="s">
        <v>491</v>
      </c>
      <c r="T6" s="873"/>
      <c r="U6" s="873"/>
      <c r="V6" s="873"/>
      <c r="W6" s="594"/>
      <c r="X6" s="873" t="s">
        <v>596</v>
      </c>
      <c r="Y6" s="873"/>
      <c r="Z6" s="873"/>
      <c r="AA6" s="594"/>
      <c r="AB6" s="873" t="s">
        <v>707</v>
      </c>
      <c r="AC6" s="873"/>
      <c r="AD6" s="873"/>
      <c r="AE6" s="873"/>
      <c r="AF6" s="591"/>
      <c r="AG6" s="591"/>
      <c r="AH6" s="591"/>
      <c r="AI6" s="591"/>
      <c r="AJ6" s="591"/>
      <c r="AK6" s="591"/>
      <c r="AL6" s="591"/>
      <c r="AM6" s="591"/>
    </row>
    <row r="7" spans="1:39" ht="14.25">
      <c r="A7" s="595"/>
      <c r="B7" s="595"/>
      <c r="C7" s="595"/>
      <c r="D7" s="595"/>
      <c r="E7" s="595"/>
      <c r="F7" s="589"/>
      <c r="G7" s="595"/>
      <c r="H7" s="595"/>
      <c r="I7" s="595"/>
      <c r="J7" s="589"/>
      <c r="K7" s="595"/>
      <c r="L7" s="595"/>
      <c r="M7" s="595"/>
      <c r="N7" s="595"/>
      <c r="O7" s="589"/>
      <c r="P7" s="595"/>
      <c r="Q7" s="595"/>
      <c r="R7" s="595"/>
      <c r="S7" s="595"/>
      <c r="T7" s="595"/>
      <c r="U7" s="595"/>
      <c r="V7" s="589"/>
      <c r="W7" s="595"/>
      <c r="X7" s="595"/>
      <c r="Y7" s="595"/>
      <c r="Z7" s="589"/>
      <c r="AA7" s="595"/>
      <c r="AB7" s="595"/>
      <c r="AC7" s="595"/>
      <c r="AD7" s="595"/>
      <c r="AE7" s="589"/>
      <c r="AF7" s="591"/>
      <c r="AG7" s="591"/>
      <c r="AH7" s="591"/>
      <c r="AI7" s="591"/>
      <c r="AJ7" s="591"/>
      <c r="AK7" s="591"/>
      <c r="AL7" s="591"/>
      <c r="AM7" s="591"/>
    </row>
    <row r="8" spans="1:39" ht="18.6" customHeight="1">
      <c r="A8" s="602">
        <v>44013</v>
      </c>
      <c r="B8" s="596"/>
      <c r="C8" s="871"/>
      <c r="D8" s="871"/>
      <c r="E8" s="871"/>
      <c r="F8" s="871"/>
      <c r="G8" s="596"/>
      <c r="H8" s="872">
        <f>IF(AND(C8&lt;=600,C8&gt;400),(80),0)+IF(AND(C8&lt;=800,C8&gt;600),(100),0)+IF(AND(C8&lt;=1000,C8&gt;800),(160),0)+IF(AND(C8&lt;=1500,C8&gt;1000),(300),0)+IF(AND(C8&lt;=3000,C8&gt;1500),(350),0)+IF(AND(C8&lt;=4500,C8&gt;3000),(450),0)+IF(AND(C8&lt;=6000,C8&gt;4500),(500),0)+IF(AND(C8&lt;=10000,C8&gt;6000),(650),0)+IF(AND(C8&lt;=15000,C8&gt;10000),(1000),0)+IF(AND(C8&lt;=20000,C8&gt;15000),(1500),0)+IF(AND(C8&gt;20000),((C8*12%)),0)</f>
        <v>0</v>
      </c>
      <c r="I8" s="872"/>
      <c r="J8" s="872"/>
      <c r="K8" s="596"/>
      <c r="L8" s="868">
        <f>C8-H8</f>
        <v>0</v>
      </c>
      <c r="M8" s="868"/>
      <c r="N8" s="868"/>
      <c r="O8" s="868"/>
      <c r="P8" s="597"/>
      <c r="Q8" s="602">
        <v>44013</v>
      </c>
      <c r="R8" s="596"/>
      <c r="S8" s="871"/>
      <c r="T8" s="871"/>
      <c r="U8" s="871"/>
      <c r="V8" s="871"/>
      <c r="W8" s="596"/>
      <c r="X8" s="872">
        <f>IF(AND(S8&lt;=600,S8&gt;400),(80),0)+IF(AND(S8&lt;=800,S8&gt;600),(100),0)+IF(AND(S8&lt;=1000,S8&gt;800),(160),0)+IF(AND(S8&lt;=1500,S8&gt;1000),(300),0)+IF(AND(S8&lt;=3000,S8&gt;1500),(350),0)+IF(AND(S8&lt;=4500,S8&gt;3000),(450),0)+IF(AND(S8&lt;=6000,S8&gt;4500),(500),0)+IF(AND(S8&lt;=10000,S8&gt;6000),(650),0)+IF(AND(S8&lt;=15000,S8&gt;10000),(1000),0)+IF(AND(S8&lt;=20000,S8&gt;15000),(1500),0)+IF(AND(S8&gt;20000),((S8*12%)),0)</f>
        <v>0</v>
      </c>
      <c r="Y8" s="872"/>
      <c r="Z8" s="872"/>
      <c r="AA8" s="596"/>
      <c r="AB8" s="868">
        <f>S8-X8</f>
        <v>0</v>
      </c>
      <c r="AC8" s="868"/>
      <c r="AD8" s="868"/>
      <c r="AE8" s="868"/>
      <c r="AF8" s="591"/>
      <c r="AG8" s="591"/>
      <c r="AH8" s="591"/>
      <c r="AI8" s="591"/>
      <c r="AJ8" s="591"/>
      <c r="AK8" s="591"/>
      <c r="AL8" s="591"/>
      <c r="AM8" s="591"/>
    </row>
    <row r="9" spans="1:39" ht="18.6" customHeight="1">
      <c r="A9" s="602">
        <v>44044</v>
      </c>
      <c r="B9" s="596"/>
      <c r="C9" s="871"/>
      <c r="D9" s="871"/>
      <c r="E9" s="871"/>
      <c r="F9" s="871"/>
      <c r="G9" s="596"/>
      <c r="H9" s="872">
        <f aca="true" t="shared" si="0" ref="H9:H19">IF(AND(C9&lt;=600,C9&gt;400),(80),0)+IF(AND(C9&lt;=800,C9&gt;600),(100),0)+IF(AND(C9&lt;=1000,C9&gt;800),(160),0)+IF(AND(C9&lt;=1500,C9&gt;1000),(300),0)+IF(AND(C9&lt;=3000,C9&gt;1500),(350),0)+IF(AND(C9&lt;=4500,C9&gt;3000),(450),0)+IF(AND(C9&lt;=6000,C9&gt;4500),(500),0)+IF(AND(C9&lt;=10000,C9&gt;6000),(650),0)+IF(AND(C9&lt;=15000,C9&gt;10000),(1000),0)+IF(AND(C9&lt;=20000,C9&gt;15000),(1500),0)+IF(AND(C9&gt;20000),((C9*12%)),0)</f>
        <v>0</v>
      </c>
      <c r="I9" s="872"/>
      <c r="J9" s="872"/>
      <c r="K9" s="596"/>
      <c r="L9" s="868">
        <f aca="true" t="shared" si="1" ref="L9:L19">C9-H9</f>
        <v>0</v>
      </c>
      <c r="M9" s="868"/>
      <c r="N9" s="868"/>
      <c r="O9" s="868"/>
      <c r="P9" s="597"/>
      <c r="Q9" s="602">
        <v>44044</v>
      </c>
      <c r="R9" s="596"/>
      <c r="S9" s="871"/>
      <c r="T9" s="871"/>
      <c r="U9" s="871"/>
      <c r="V9" s="871"/>
      <c r="W9" s="596"/>
      <c r="X9" s="872">
        <f aca="true" t="shared" si="2" ref="X9:X19">IF(AND(S9&lt;=600,S9&gt;400),(80),0)+IF(AND(S9&lt;=800,S9&gt;600),(100),0)+IF(AND(S9&lt;=1000,S9&gt;800),(160),0)+IF(AND(S9&lt;=1500,S9&gt;1000),(300),0)+IF(AND(S9&lt;=3000,S9&gt;1500),(350),0)+IF(AND(S9&lt;=4500,S9&gt;3000),(450),0)+IF(AND(S9&lt;=6000,S9&gt;4500),(500),0)+IF(AND(S9&lt;=10000,S9&gt;6000),(650),0)+IF(AND(S9&lt;=15000,S9&gt;10000),(1000),0)+IF(AND(S9&lt;=20000,S9&gt;15000),(1500),0)+IF(AND(S9&gt;20000),((S9*12%)),0)</f>
        <v>0</v>
      </c>
      <c r="Y9" s="872"/>
      <c r="Z9" s="872"/>
      <c r="AA9" s="596"/>
      <c r="AB9" s="868">
        <f aca="true" t="shared" si="3" ref="AB9:AB19">S9-X9</f>
        <v>0</v>
      </c>
      <c r="AC9" s="868"/>
      <c r="AD9" s="868"/>
      <c r="AE9" s="868"/>
      <c r="AF9" s="591"/>
      <c r="AG9" s="591"/>
      <c r="AH9" s="591"/>
      <c r="AI9" s="591"/>
      <c r="AJ9" s="591"/>
      <c r="AK9" s="591"/>
      <c r="AL9" s="591"/>
      <c r="AM9" s="591"/>
    </row>
    <row r="10" spans="1:39" ht="18.6" customHeight="1">
      <c r="A10" s="602">
        <v>44075</v>
      </c>
      <c r="B10" s="596"/>
      <c r="C10" s="871"/>
      <c r="D10" s="871"/>
      <c r="E10" s="871"/>
      <c r="F10" s="871"/>
      <c r="G10" s="596"/>
      <c r="H10" s="872">
        <f t="shared" si="0"/>
        <v>0</v>
      </c>
      <c r="I10" s="872"/>
      <c r="J10" s="872"/>
      <c r="K10" s="596"/>
      <c r="L10" s="868">
        <f t="shared" si="1"/>
        <v>0</v>
      </c>
      <c r="M10" s="868"/>
      <c r="N10" s="868"/>
      <c r="O10" s="868"/>
      <c r="P10" s="597"/>
      <c r="Q10" s="602">
        <v>44075</v>
      </c>
      <c r="R10" s="596"/>
      <c r="S10" s="871"/>
      <c r="T10" s="871"/>
      <c r="U10" s="871"/>
      <c r="V10" s="871"/>
      <c r="W10" s="596"/>
      <c r="X10" s="872">
        <f t="shared" si="2"/>
        <v>0</v>
      </c>
      <c r="Y10" s="872"/>
      <c r="Z10" s="872"/>
      <c r="AA10" s="596"/>
      <c r="AB10" s="868">
        <f t="shared" si="3"/>
        <v>0</v>
      </c>
      <c r="AC10" s="868"/>
      <c r="AD10" s="868"/>
      <c r="AE10" s="868"/>
      <c r="AF10" s="591"/>
      <c r="AG10" s="591"/>
      <c r="AH10" s="591"/>
      <c r="AI10" s="591"/>
      <c r="AJ10" s="591"/>
      <c r="AK10" s="591"/>
      <c r="AL10" s="591"/>
      <c r="AM10" s="591"/>
    </row>
    <row r="11" spans="1:39" ht="18.6" customHeight="1">
      <c r="A11" s="602">
        <v>44105</v>
      </c>
      <c r="B11" s="596"/>
      <c r="C11" s="871"/>
      <c r="D11" s="871"/>
      <c r="E11" s="871"/>
      <c r="F11" s="871"/>
      <c r="G11" s="596"/>
      <c r="H11" s="872">
        <f t="shared" si="0"/>
        <v>0</v>
      </c>
      <c r="I11" s="872"/>
      <c r="J11" s="872"/>
      <c r="K11" s="596"/>
      <c r="L11" s="868">
        <f t="shared" si="1"/>
        <v>0</v>
      </c>
      <c r="M11" s="868"/>
      <c r="N11" s="868"/>
      <c r="O11" s="868"/>
      <c r="P11" s="597"/>
      <c r="Q11" s="602">
        <v>44105</v>
      </c>
      <c r="R11" s="596"/>
      <c r="S11" s="871"/>
      <c r="T11" s="871"/>
      <c r="U11" s="871"/>
      <c r="V11" s="871"/>
      <c r="W11" s="596"/>
      <c r="X11" s="872">
        <f t="shared" si="2"/>
        <v>0</v>
      </c>
      <c r="Y11" s="872"/>
      <c r="Z11" s="872"/>
      <c r="AA11" s="596"/>
      <c r="AB11" s="868">
        <f t="shared" si="3"/>
        <v>0</v>
      </c>
      <c r="AC11" s="868"/>
      <c r="AD11" s="868"/>
      <c r="AE11" s="868"/>
      <c r="AF11" s="591"/>
      <c r="AG11" s="591"/>
      <c r="AH11" s="591"/>
      <c r="AI11" s="591"/>
      <c r="AJ11" s="591"/>
      <c r="AK11" s="591"/>
      <c r="AL11" s="591"/>
      <c r="AM11" s="591"/>
    </row>
    <row r="12" spans="1:39" ht="18.6" customHeight="1">
      <c r="A12" s="602">
        <v>44136</v>
      </c>
      <c r="B12" s="596"/>
      <c r="C12" s="871"/>
      <c r="D12" s="871"/>
      <c r="E12" s="871"/>
      <c r="F12" s="871"/>
      <c r="G12" s="596"/>
      <c r="H12" s="872">
        <f t="shared" si="0"/>
        <v>0</v>
      </c>
      <c r="I12" s="872"/>
      <c r="J12" s="872"/>
      <c r="K12" s="596"/>
      <c r="L12" s="868">
        <f t="shared" si="1"/>
        <v>0</v>
      </c>
      <c r="M12" s="868"/>
      <c r="N12" s="868"/>
      <c r="O12" s="868"/>
      <c r="P12" s="597"/>
      <c r="Q12" s="602">
        <v>44136</v>
      </c>
      <c r="R12" s="596"/>
      <c r="S12" s="871"/>
      <c r="T12" s="871"/>
      <c r="U12" s="871"/>
      <c r="V12" s="871"/>
      <c r="W12" s="596"/>
      <c r="X12" s="872">
        <f t="shared" si="2"/>
        <v>0</v>
      </c>
      <c r="Y12" s="872"/>
      <c r="Z12" s="872"/>
      <c r="AA12" s="596"/>
      <c r="AB12" s="868">
        <f t="shared" si="3"/>
        <v>0</v>
      </c>
      <c r="AC12" s="868"/>
      <c r="AD12" s="868"/>
      <c r="AE12" s="868"/>
      <c r="AF12" s="591"/>
      <c r="AG12" s="591"/>
      <c r="AH12" s="591"/>
      <c r="AI12" s="591"/>
      <c r="AJ12" s="591"/>
      <c r="AK12" s="591"/>
      <c r="AL12" s="591"/>
      <c r="AM12" s="591"/>
    </row>
    <row r="13" spans="1:39" ht="18.6" customHeight="1">
      <c r="A13" s="602">
        <v>44166</v>
      </c>
      <c r="B13" s="596"/>
      <c r="C13" s="871"/>
      <c r="D13" s="871"/>
      <c r="E13" s="871"/>
      <c r="F13" s="871"/>
      <c r="G13" s="596"/>
      <c r="H13" s="872">
        <f t="shared" si="0"/>
        <v>0</v>
      </c>
      <c r="I13" s="872"/>
      <c r="J13" s="872"/>
      <c r="K13" s="596"/>
      <c r="L13" s="868">
        <f t="shared" si="1"/>
        <v>0</v>
      </c>
      <c r="M13" s="868"/>
      <c r="N13" s="868"/>
      <c r="O13" s="868"/>
      <c r="P13" s="597"/>
      <c r="Q13" s="602">
        <v>44166</v>
      </c>
      <c r="R13" s="596"/>
      <c r="S13" s="871"/>
      <c r="T13" s="871"/>
      <c r="U13" s="871"/>
      <c r="V13" s="871"/>
      <c r="W13" s="596"/>
      <c r="X13" s="872">
        <f t="shared" si="2"/>
        <v>0</v>
      </c>
      <c r="Y13" s="872"/>
      <c r="Z13" s="872"/>
      <c r="AA13" s="596"/>
      <c r="AB13" s="868">
        <f t="shared" si="3"/>
        <v>0</v>
      </c>
      <c r="AC13" s="868"/>
      <c r="AD13" s="868"/>
      <c r="AE13" s="868"/>
      <c r="AF13" s="591"/>
      <c r="AG13" s="591"/>
      <c r="AH13" s="591"/>
      <c r="AI13" s="591"/>
      <c r="AJ13" s="591"/>
      <c r="AK13" s="591"/>
      <c r="AL13" s="591"/>
      <c r="AM13" s="591"/>
    </row>
    <row r="14" spans="1:39" ht="18.6" customHeight="1">
      <c r="A14" s="602">
        <v>44197</v>
      </c>
      <c r="B14" s="596"/>
      <c r="C14" s="871"/>
      <c r="D14" s="871"/>
      <c r="E14" s="871"/>
      <c r="F14" s="871"/>
      <c r="G14" s="596"/>
      <c r="H14" s="872">
        <f t="shared" si="0"/>
        <v>0</v>
      </c>
      <c r="I14" s="872"/>
      <c r="J14" s="872"/>
      <c r="K14" s="596"/>
      <c r="L14" s="868">
        <f t="shared" si="1"/>
        <v>0</v>
      </c>
      <c r="M14" s="868"/>
      <c r="N14" s="868"/>
      <c r="O14" s="868"/>
      <c r="P14" s="597"/>
      <c r="Q14" s="602">
        <v>44197</v>
      </c>
      <c r="R14" s="596"/>
      <c r="S14" s="871"/>
      <c r="T14" s="871"/>
      <c r="U14" s="871"/>
      <c r="V14" s="871"/>
      <c r="W14" s="596"/>
      <c r="X14" s="872">
        <f t="shared" si="2"/>
        <v>0</v>
      </c>
      <c r="Y14" s="872"/>
      <c r="Z14" s="872"/>
      <c r="AA14" s="596"/>
      <c r="AB14" s="868">
        <f t="shared" si="3"/>
        <v>0</v>
      </c>
      <c r="AC14" s="868"/>
      <c r="AD14" s="868"/>
      <c r="AE14" s="868"/>
      <c r="AF14" s="591"/>
      <c r="AG14" s="591"/>
      <c r="AH14" s="591"/>
      <c r="AI14" s="591"/>
      <c r="AJ14" s="591"/>
      <c r="AK14" s="591"/>
      <c r="AL14" s="591"/>
      <c r="AM14" s="591"/>
    </row>
    <row r="15" spans="1:39" ht="18.6" customHeight="1">
      <c r="A15" s="602">
        <v>44228</v>
      </c>
      <c r="B15" s="596"/>
      <c r="C15" s="871"/>
      <c r="D15" s="871"/>
      <c r="E15" s="871"/>
      <c r="F15" s="871"/>
      <c r="G15" s="596"/>
      <c r="H15" s="872">
        <f t="shared" si="0"/>
        <v>0</v>
      </c>
      <c r="I15" s="872"/>
      <c r="J15" s="872"/>
      <c r="K15" s="596"/>
      <c r="L15" s="868">
        <f t="shared" si="1"/>
        <v>0</v>
      </c>
      <c r="M15" s="868"/>
      <c r="N15" s="868"/>
      <c r="O15" s="868"/>
      <c r="P15" s="597"/>
      <c r="Q15" s="602">
        <v>44228</v>
      </c>
      <c r="R15" s="596"/>
      <c r="S15" s="871"/>
      <c r="T15" s="871"/>
      <c r="U15" s="871"/>
      <c r="V15" s="871"/>
      <c r="W15" s="596"/>
      <c r="X15" s="872">
        <f t="shared" si="2"/>
        <v>0</v>
      </c>
      <c r="Y15" s="872"/>
      <c r="Z15" s="872"/>
      <c r="AA15" s="596"/>
      <c r="AB15" s="868">
        <f t="shared" si="3"/>
        <v>0</v>
      </c>
      <c r="AC15" s="868"/>
      <c r="AD15" s="868"/>
      <c r="AE15" s="868"/>
      <c r="AF15" s="591"/>
      <c r="AG15" s="591"/>
      <c r="AH15" s="591"/>
      <c r="AI15" s="591"/>
      <c r="AJ15" s="591"/>
      <c r="AK15" s="591"/>
      <c r="AL15" s="591"/>
      <c r="AM15" s="591"/>
    </row>
    <row r="16" spans="1:39" ht="18.6" customHeight="1">
      <c r="A16" s="602">
        <v>44256</v>
      </c>
      <c r="B16" s="596"/>
      <c r="C16" s="871"/>
      <c r="D16" s="871"/>
      <c r="E16" s="871"/>
      <c r="F16" s="871"/>
      <c r="G16" s="596"/>
      <c r="H16" s="872">
        <f t="shared" si="0"/>
        <v>0</v>
      </c>
      <c r="I16" s="872"/>
      <c r="J16" s="872"/>
      <c r="K16" s="596"/>
      <c r="L16" s="868">
        <f t="shared" si="1"/>
        <v>0</v>
      </c>
      <c r="M16" s="868"/>
      <c r="N16" s="868"/>
      <c r="O16" s="868"/>
      <c r="P16" s="597"/>
      <c r="Q16" s="602">
        <v>44256</v>
      </c>
      <c r="R16" s="596"/>
      <c r="S16" s="871"/>
      <c r="T16" s="871"/>
      <c r="U16" s="871"/>
      <c r="V16" s="871"/>
      <c r="W16" s="596"/>
      <c r="X16" s="872">
        <f t="shared" si="2"/>
        <v>0</v>
      </c>
      <c r="Y16" s="872"/>
      <c r="Z16" s="872"/>
      <c r="AA16" s="596"/>
      <c r="AB16" s="868">
        <f t="shared" si="3"/>
        <v>0</v>
      </c>
      <c r="AC16" s="868"/>
      <c r="AD16" s="868"/>
      <c r="AE16" s="868"/>
      <c r="AF16" s="591"/>
      <c r="AG16" s="591"/>
      <c r="AH16" s="591"/>
      <c r="AI16" s="591"/>
      <c r="AJ16" s="591"/>
      <c r="AK16" s="591"/>
      <c r="AL16" s="591"/>
      <c r="AM16" s="591"/>
    </row>
    <row r="17" spans="1:39" ht="18.6" customHeight="1">
      <c r="A17" s="602">
        <v>44287</v>
      </c>
      <c r="B17" s="596"/>
      <c r="C17" s="871"/>
      <c r="D17" s="871"/>
      <c r="E17" s="871"/>
      <c r="F17" s="871"/>
      <c r="G17" s="596"/>
      <c r="H17" s="872">
        <f t="shared" si="0"/>
        <v>0</v>
      </c>
      <c r="I17" s="872"/>
      <c r="J17" s="872"/>
      <c r="K17" s="596"/>
      <c r="L17" s="868">
        <f t="shared" si="1"/>
        <v>0</v>
      </c>
      <c r="M17" s="868"/>
      <c r="N17" s="868"/>
      <c r="O17" s="868"/>
      <c r="P17" s="597"/>
      <c r="Q17" s="602">
        <v>44287</v>
      </c>
      <c r="R17" s="596"/>
      <c r="S17" s="871"/>
      <c r="T17" s="871"/>
      <c r="U17" s="871"/>
      <c r="V17" s="871"/>
      <c r="W17" s="596"/>
      <c r="X17" s="872">
        <f t="shared" si="2"/>
        <v>0</v>
      </c>
      <c r="Y17" s="872"/>
      <c r="Z17" s="872"/>
      <c r="AA17" s="596"/>
      <c r="AB17" s="868">
        <f t="shared" si="3"/>
        <v>0</v>
      </c>
      <c r="AC17" s="868"/>
      <c r="AD17" s="868"/>
      <c r="AE17" s="868"/>
      <c r="AF17" s="591"/>
      <c r="AG17" s="591"/>
      <c r="AH17" s="591"/>
      <c r="AI17" s="591"/>
      <c r="AJ17" s="591"/>
      <c r="AK17" s="591"/>
      <c r="AL17" s="591"/>
      <c r="AM17" s="591"/>
    </row>
    <row r="18" spans="1:39" ht="18.6" customHeight="1">
      <c r="A18" s="602">
        <v>44317</v>
      </c>
      <c r="B18" s="596"/>
      <c r="C18" s="871"/>
      <c r="D18" s="871"/>
      <c r="E18" s="871"/>
      <c r="F18" s="871"/>
      <c r="G18" s="596"/>
      <c r="H18" s="872">
        <f t="shared" si="0"/>
        <v>0</v>
      </c>
      <c r="I18" s="872"/>
      <c r="J18" s="872"/>
      <c r="K18" s="596"/>
      <c r="L18" s="868">
        <f t="shared" si="1"/>
        <v>0</v>
      </c>
      <c r="M18" s="868"/>
      <c r="N18" s="868"/>
      <c r="O18" s="868"/>
      <c r="P18" s="597"/>
      <c r="Q18" s="602">
        <v>44317</v>
      </c>
      <c r="R18" s="596"/>
      <c r="S18" s="871"/>
      <c r="T18" s="871"/>
      <c r="U18" s="871"/>
      <c r="V18" s="871"/>
      <c r="W18" s="596"/>
      <c r="X18" s="872">
        <f t="shared" si="2"/>
        <v>0</v>
      </c>
      <c r="Y18" s="872"/>
      <c r="Z18" s="872"/>
      <c r="AA18" s="596"/>
      <c r="AB18" s="868">
        <f t="shared" si="3"/>
        <v>0</v>
      </c>
      <c r="AC18" s="868"/>
      <c r="AD18" s="868"/>
      <c r="AE18" s="868"/>
      <c r="AF18" s="591"/>
      <c r="AG18" s="591"/>
      <c r="AH18" s="591"/>
      <c r="AI18" s="591"/>
      <c r="AJ18" s="591"/>
      <c r="AK18" s="591"/>
      <c r="AL18" s="591"/>
      <c r="AM18" s="591"/>
    </row>
    <row r="19" spans="1:39" ht="18.6" customHeight="1">
      <c r="A19" s="602">
        <v>44348</v>
      </c>
      <c r="B19" s="596"/>
      <c r="C19" s="871"/>
      <c r="D19" s="871"/>
      <c r="E19" s="871"/>
      <c r="F19" s="871"/>
      <c r="G19" s="596"/>
      <c r="H19" s="872">
        <f t="shared" si="0"/>
        <v>0</v>
      </c>
      <c r="I19" s="872"/>
      <c r="J19" s="872"/>
      <c r="K19" s="596"/>
      <c r="L19" s="868">
        <f t="shared" si="1"/>
        <v>0</v>
      </c>
      <c r="M19" s="868"/>
      <c r="N19" s="868"/>
      <c r="O19" s="868"/>
      <c r="P19" s="597"/>
      <c r="Q19" s="602">
        <v>44348</v>
      </c>
      <c r="R19" s="596"/>
      <c r="S19" s="871"/>
      <c r="T19" s="871"/>
      <c r="U19" s="871"/>
      <c r="V19" s="871"/>
      <c r="W19" s="596"/>
      <c r="X19" s="872">
        <f t="shared" si="2"/>
        <v>0</v>
      </c>
      <c r="Y19" s="872"/>
      <c r="Z19" s="872"/>
      <c r="AA19" s="596"/>
      <c r="AB19" s="868">
        <f t="shared" si="3"/>
        <v>0</v>
      </c>
      <c r="AC19" s="868"/>
      <c r="AD19" s="868"/>
      <c r="AE19" s="868"/>
      <c r="AF19" s="591"/>
      <c r="AG19" s="591"/>
      <c r="AH19" s="591"/>
      <c r="AI19" s="591"/>
      <c r="AJ19" s="591"/>
      <c r="AK19" s="591"/>
      <c r="AL19" s="591"/>
      <c r="AM19" s="591"/>
    </row>
    <row r="20" spans="1:39" ht="14.25">
      <c r="A20" s="589"/>
      <c r="B20" s="596"/>
      <c r="C20" s="596"/>
      <c r="D20" s="596"/>
      <c r="E20" s="596"/>
      <c r="F20" s="596"/>
      <c r="G20" s="596"/>
      <c r="H20" s="596"/>
      <c r="I20" s="596"/>
      <c r="J20" s="596"/>
      <c r="K20" s="596"/>
      <c r="L20" s="596"/>
      <c r="M20" s="596"/>
      <c r="N20" s="596"/>
      <c r="O20" s="589"/>
      <c r="P20" s="589"/>
      <c r="Q20" s="589"/>
      <c r="R20" s="596"/>
      <c r="S20" s="596"/>
      <c r="T20" s="596"/>
      <c r="U20" s="596"/>
      <c r="V20" s="596"/>
      <c r="W20" s="596"/>
      <c r="X20" s="596"/>
      <c r="Y20" s="596"/>
      <c r="Z20" s="596"/>
      <c r="AA20" s="596"/>
      <c r="AB20" s="596"/>
      <c r="AC20" s="596"/>
      <c r="AD20" s="596"/>
      <c r="AE20" s="589"/>
      <c r="AF20" s="591"/>
      <c r="AG20" s="591"/>
      <c r="AH20" s="591"/>
      <c r="AI20" s="591"/>
      <c r="AJ20" s="591"/>
      <c r="AK20" s="591"/>
      <c r="AL20" s="591"/>
      <c r="AM20" s="591"/>
    </row>
    <row r="21" spans="1:39" ht="18" customHeight="1" thickBot="1">
      <c r="A21" s="597"/>
      <c r="B21" s="596"/>
      <c r="C21" s="869">
        <f>SUM(C8:F19)</f>
        <v>0</v>
      </c>
      <c r="D21" s="869"/>
      <c r="E21" s="869"/>
      <c r="F21" s="869"/>
      <c r="G21" s="596"/>
      <c r="H21" s="869">
        <f>SUM(H8:J20)</f>
        <v>0</v>
      </c>
      <c r="I21" s="869"/>
      <c r="J21" s="869"/>
      <c r="K21" s="596"/>
      <c r="L21" s="870">
        <f>C21-H21</f>
        <v>0</v>
      </c>
      <c r="M21" s="870"/>
      <c r="N21" s="870"/>
      <c r="O21" s="870"/>
      <c r="P21" s="589"/>
      <c r="Q21" s="597"/>
      <c r="R21" s="596"/>
      <c r="S21" s="869">
        <f>SUM(S8:V19)</f>
        <v>0</v>
      </c>
      <c r="T21" s="869"/>
      <c r="U21" s="869"/>
      <c r="V21" s="869"/>
      <c r="W21" s="596"/>
      <c r="X21" s="869">
        <f>SUM(X8:Z20)</f>
        <v>0</v>
      </c>
      <c r="Y21" s="869"/>
      <c r="Z21" s="869"/>
      <c r="AA21" s="596"/>
      <c r="AB21" s="870">
        <f>S21-X21</f>
        <v>0</v>
      </c>
      <c r="AC21" s="870"/>
      <c r="AD21" s="870"/>
      <c r="AE21" s="870"/>
      <c r="AF21" s="591"/>
      <c r="AG21" s="591"/>
      <c r="AH21" s="591"/>
      <c r="AI21" s="591"/>
      <c r="AJ21" s="591"/>
      <c r="AK21" s="591"/>
      <c r="AL21" s="591"/>
      <c r="AM21" s="591"/>
    </row>
    <row r="22" spans="1:39" ht="15" thickTop="1">
      <c r="A22" s="597"/>
      <c r="B22" s="596"/>
      <c r="C22" s="598"/>
      <c r="D22" s="598"/>
      <c r="E22" s="598"/>
      <c r="F22" s="598"/>
      <c r="G22" s="596"/>
      <c r="H22" s="598"/>
      <c r="I22" s="598"/>
      <c r="J22" s="598"/>
      <c r="K22" s="596"/>
      <c r="L22" s="598"/>
      <c r="M22" s="598"/>
      <c r="N22" s="598"/>
      <c r="O22" s="598"/>
      <c r="P22" s="589"/>
      <c r="Q22" s="597"/>
      <c r="R22" s="596"/>
      <c r="S22" s="598"/>
      <c r="T22" s="598"/>
      <c r="U22" s="598"/>
      <c r="V22" s="598"/>
      <c r="W22" s="596"/>
      <c r="X22" s="598"/>
      <c r="Y22" s="598"/>
      <c r="Z22" s="598"/>
      <c r="AA22" s="596"/>
      <c r="AB22" s="598"/>
      <c r="AC22" s="598"/>
      <c r="AD22" s="598"/>
      <c r="AE22" s="598"/>
      <c r="AF22" s="591"/>
      <c r="AG22" s="591"/>
      <c r="AH22" s="591"/>
      <c r="AI22" s="591"/>
      <c r="AJ22" s="591"/>
      <c r="AK22" s="591"/>
      <c r="AL22" s="591"/>
      <c r="AM22" s="591"/>
    </row>
    <row r="23" spans="1:39" ht="14.25">
      <c r="A23" s="597"/>
      <c r="B23" s="596"/>
      <c r="C23" s="598"/>
      <c r="D23" s="598"/>
      <c r="E23" s="598"/>
      <c r="F23" s="598"/>
      <c r="G23" s="596"/>
      <c r="H23" s="598"/>
      <c r="I23" s="598"/>
      <c r="J23" s="598"/>
      <c r="K23" s="596"/>
      <c r="L23" s="598"/>
      <c r="M23" s="598"/>
      <c r="N23" s="598"/>
      <c r="O23" s="598"/>
      <c r="P23" s="589"/>
      <c r="Q23" s="597"/>
      <c r="R23" s="596"/>
      <c r="S23" s="598"/>
      <c r="T23" s="598"/>
      <c r="U23" s="598"/>
      <c r="V23" s="598"/>
      <c r="W23" s="596"/>
      <c r="X23" s="598"/>
      <c r="Y23" s="598"/>
      <c r="Z23" s="598"/>
      <c r="AA23" s="596"/>
      <c r="AB23" s="598"/>
      <c r="AC23" s="598"/>
      <c r="AD23" s="598"/>
      <c r="AE23" s="598"/>
      <c r="AF23" s="591"/>
      <c r="AG23" s="591"/>
      <c r="AH23" s="591"/>
      <c r="AI23" s="591"/>
      <c r="AJ23" s="591"/>
      <c r="AK23" s="591"/>
      <c r="AL23" s="591"/>
      <c r="AM23" s="591"/>
    </row>
    <row r="24" spans="1:39" ht="13.5">
      <c r="A24" s="876" t="s">
        <v>703</v>
      </c>
      <c r="B24" s="876"/>
      <c r="C24" s="876"/>
      <c r="D24" s="876"/>
      <c r="E24" s="874"/>
      <c r="F24" s="874"/>
      <c r="G24" s="874"/>
      <c r="H24" s="874"/>
      <c r="I24" s="874"/>
      <c r="J24" s="874"/>
      <c r="K24" s="874"/>
      <c r="L24" s="874"/>
      <c r="M24" s="874"/>
      <c r="N24" s="874"/>
      <c r="O24" s="874"/>
      <c r="P24" s="590"/>
      <c r="Q24" s="876" t="s">
        <v>703</v>
      </c>
      <c r="R24" s="876"/>
      <c r="S24" s="876"/>
      <c r="T24" s="876"/>
      <c r="U24" s="874"/>
      <c r="V24" s="874"/>
      <c r="W24" s="874"/>
      <c r="X24" s="874"/>
      <c r="Y24" s="874"/>
      <c r="Z24" s="874"/>
      <c r="AA24" s="874"/>
      <c r="AB24" s="874"/>
      <c r="AC24" s="874"/>
      <c r="AD24" s="874"/>
      <c r="AE24" s="590"/>
      <c r="AF24" s="591"/>
      <c r="AG24" s="591"/>
      <c r="AH24" s="591"/>
      <c r="AI24" s="591"/>
      <c r="AJ24" s="591"/>
      <c r="AK24" s="591"/>
      <c r="AL24" s="591"/>
      <c r="AM24" s="591"/>
    </row>
    <row r="25" spans="1:39" ht="12" customHeight="1">
      <c r="A25" s="603"/>
      <c r="B25" s="603"/>
      <c r="C25" s="599"/>
      <c r="D25" s="599"/>
      <c r="E25" s="592"/>
      <c r="F25" s="592"/>
      <c r="G25" s="592"/>
      <c r="H25" s="592"/>
      <c r="I25" s="592"/>
      <c r="J25" s="592"/>
      <c r="K25" s="592"/>
      <c r="L25" s="592"/>
      <c r="M25" s="592"/>
      <c r="N25" s="592"/>
      <c r="O25" s="592"/>
      <c r="P25" s="590"/>
      <c r="Q25" s="603"/>
      <c r="R25" s="603"/>
      <c r="S25" s="599"/>
      <c r="T25" s="599"/>
      <c r="U25" s="590"/>
      <c r="V25" s="592"/>
      <c r="W25" s="592"/>
      <c r="X25" s="592"/>
      <c r="Y25" s="592"/>
      <c r="Z25" s="592"/>
      <c r="AA25" s="592"/>
      <c r="AB25" s="592"/>
      <c r="AC25" s="592"/>
      <c r="AD25" s="592"/>
      <c r="AE25" s="590"/>
      <c r="AF25" s="591"/>
      <c r="AG25" s="591"/>
      <c r="AH25" s="591"/>
      <c r="AI25" s="591"/>
      <c r="AJ25" s="591"/>
      <c r="AK25" s="591"/>
      <c r="AL25" s="591"/>
      <c r="AM25" s="591"/>
    </row>
    <row r="26" spans="1:39" ht="13.5">
      <c r="A26" s="876" t="s">
        <v>705</v>
      </c>
      <c r="B26" s="876"/>
      <c r="C26" s="876"/>
      <c r="D26" s="876"/>
      <c r="E26" s="874"/>
      <c r="F26" s="874"/>
      <c r="G26" s="874"/>
      <c r="H26" s="874"/>
      <c r="I26" s="874"/>
      <c r="J26" s="874"/>
      <c r="K26" s="874"/>
      <c r="L26" s="874"/>
      <c r="M26" s="874"/>
      <c r="N26" s="874"/>
      <c r="O26" s="874"/>
      <c r="P26" s="590"/>
      <c r="Q26" s="876" t="s">
        <v>705</v>
      </c>
      <c r="R26" s="876"/>
      <c r="S26" s="876"/>
      <c r="T26" s="876"/>
      <c r="U26" s="875"/>
      <c r="V26" s="875"/>
      <c r="W26" s="875"/>
      <c r="X26" s="875"/>
      <c r="Y26" s="875"/>
      <c r="Z26" s="875"/>
      <c r="AA26" s="875"/>
      <c r="AB26" s="875"/>
      <c r="AC26" s="875"/>
      <c r="AD26" s="875"/>
      <c r="AF26" s="591"/>
      <c r="AG26" s="591"/>
      <c r="AH26" s="591"/>
      <c r="AI26" s="591"/>
      <c r="AJ26" s="591"/>
      <c r="AK26" s="591"/>
      <c r="AL26" s="591"/>
      <c r="AM26" s="591"/>
    </row>
    <row r="27" spans="1:39" ht="12.75" customHeight="1">
      <c r="A27" s="590"/>
      <c r="B27" s="590"/>
      <c r="C27" s="592"/>
      <c r="D27" s="592"/>
      <c r="E27" s="599"/>
      <c r="F27" s="599"/>
      <c r="G27" s="599"/>
      <c r="H27" s="599"/>
      <c r="I27" s="599"/>
      <c r="J27" s="599"/>
      <c r="K27" s="599"/>
      <c r="L27" s="599"/>
      <c r="M27" s="599"/>
      <c r="N27" s="599"/>
      <c r="O27" s="599"/>
      <c r="P27" s="590"/>
      <c r="Q27" s="590"/>
      <c r="R27" s="590"/>
      <c r="S27" s="592"/>
      <c r="T27" s="592"/>
      <c r="U27" s="600"/>
      <c r="V27" s="600"/>
      <c r="W27" s="600"/>
      <c r="X27" s="600"/>
      <c r="Y27" s="600"/>
      <c r="Z27" s="600"/>
      <c r="AA27" s="600"/>
      <c r="AB27" s="600"/>
      <c r="AC27" s="600"/>
      <c r="AD27" s="600"/>
      <c r="AE27" s="589"/>
      <c r="AF27" s="591"/>
      <c r="AG27" s="591"/>
      <c r="AH27" s="591"/>
      <c r="AI27" s="591"/>
      <c r="AJ27" s="591"/>
      <c r="AK27" s="591"/>
      <c r="AL27" s="591"/>
      <c r="AM27" s="591"/>
    </row>
    <row r="28" spans="1:39" ht="13.5">
      <c r="A28" s="601" t="s">
        <v>706</v>
      </c>
      <c r="B28" s="594"/>
      <c r="C28" s="873" t="s">
        <v>491</v>
      </c>
      <c r="D28" s="873"/>
      <c r="E28" s="873"/>
      <c r="F28" s="873"/>
      <c r="G28" s="594"/>
      <c r="H28" s="873" t="s">
        <v>596</v>
      </c>
      <c r="I28" s="873"/>
      <c r="J28" s="873"/>
      <c r="K28" s="594"/>
      <c r="L28" s="873" t="s">
        <v>707</v>
      </c>
      <c r="M28" s="873"/>
      <c r="N28" s="873"/>
      <c r="O28" s="873"/>
      <c r="P28" s="593"/>
      <c r="Q28" s="601" t="s">
        <v>706</v>
      </c>
      <c r="R28" s="594"/>
      <c r="S28" s="873" t="s">
        <v>491</v>
      </c>
      <c r="T28" s="873"/>
      <c r="U28" s="873"/>
      <c r="V28" s="873"/>
      <c r="W28" s="594"/>
      <c r="X28" s="873" t="s">
        <v>596</v>
      </c>
      <c r="Y28" s="873"/>
      <c r="Z28" s="873"/>
      <c r="AA28" s="594"/>
      <c r="AB28" s="873" t="s">
        <v>707</v>
      </c>
      <c r="AC28" s="873"/>
      <c r="AD28" s="873"/>
      <c r="AE28" s="873"/>
      <c r="AF28" s="591"/>
      <c r="AG28" s="591"/>
      <c r="AH28" s="591"/>
      <c r="AI28" s="591"/>
      <c r="AJ28" s="591"/>
      <c r="AK28" s="591"/>
      <c r="AL28" s="591"/>
      <c r="AM28" s="591"/>
    </row>
    <row r="29" spans="1:39" ht="14.25">
      <c r="A29" s="595"/>
      <c r="B29" s="595"/>
      <c r="C29" s="595"/>
      <c r="D29" s="595"/>
      <c r="E29" s="595"/>
      <c r="F29" s="589"/>
      <c r="G29" s="595"/>
      <c r="H29" s="595"/>
      <c r="I29" s="595"/>
      <c r="J29" s="589"/>
      <c r="K29" s="595"/>
      <c r="L29" s="595"/>
      <c r="M29" s="595"/>
      <c r="N29" s="595"/>
      <c r="O29" s="589"/>
      <c r="P29" s="595"/>
      <c r="Q29" s="595"/>
      <c r="R29" s="595"/>
      <c r="S29" s="595"/>
      <c r="T29" s="595"/>
      <c r="U29" s="595"/>
      <c r="V29" s="589"/>
      <c r="W29" s="595"/>
      <c r="X29" s="595"/>
      <c r="Y29" s="595"/>
      <c r="Z29" s="589"/>
      <c r="AA29" s="595"/>
      <c r="AB29" s="595"/>
      <c r="AC29" s="595"/>
      <c r="AD29" s="595"/>
      <c r="AE29" s="589"/>
      <c r="AF29" s="591"/>
      <c r="AG29" s="591"/>
      <c r="AH29" s="591"/>
      <c r="AI29" s="591"/>
      <c r="AJ29" s="591"/>
      <c r="AK29" s="591"/>
      <c r="AL29" s="591"/>
      <c r="AM29" s="591"/>
    </row>
    <row r="30" spans="1:39" ht="18.6" customHeight="1">
      <c r="A30" s="602">
        <v>44013</v>
      </c>
      <c r="B30" s="596"/>
      <c r="C30" s="871"/>
      <c r="D30" s="871"/>
      <c r="E30" s="871"/>
      <c r="F30" s="871"/>
      <c r="G30" s="596"/>
      <c r="H30" s="872">
        <f>IF(AND(C30&lt;=600,C30&gt;400),(80),0)+IF(AND(C30&lt;=800,C30&gt;600),(100),0)+IF(AND(C30&lt;=1000,C30&gt;800),(160),0)+IF(AND(C30&lt;=1500,C30&gt;1000),(300),0)+IF(AND(C30&lt;=3000,C30&gt;1500),(350),0)+IF(AND(C30&lt;=4500,C30&gt;3000),(450),0)+IF(AND(C30&lt;=6000,C30&gt;4500),(500),0)+IF(AND(C30&lt;=10000,C30&gt;6000),(650),0)+IF(AND(C30&lt;=15000,C30&gt;10000),(1000),0)+IF(AND(C30&lt;=20000,C30&gt;15000),(1500),0)+IF(AND(C30&gt;20000),((C30*12%)),0)</f>
        <v>0</v>
      </c>
      <c r="I30" s="872"/>
      <c r="J30" s="872"/>
      <c r="K30" s="596"/>
      <c r="L30" s="868">
        <f>C30-H30</f>
        <v>0</v>
      </c>
      <c r="M30" s="868"/>
      <c r="N30" s="868"/>
      <c r="O30" s="868"/>
      <c r="P30" s="597"/>
      <c r="Q30" s="602">
        <v>44013</v>
      </c>
      <c r="R30" s="596"/>
      <c r="S30" s="871"/>
      <c r="T30" s="871"/>
      <c r="U30" s="871"/>
      <c r="V30" s="871"/>
      <c r="W30" s="596"/>
      <c r="X30" s="872">
        <f>IF(AND(S30&lt;=600,S30&gt;400),(80),0)+IF(AND(S30&lt;=800,S30&gt;600),(100),0)+IF(AND(S30&lt;=1000,S30&gt;800),(160),0)+IF(AND(S30&lt;=1500,S30&gt;1000),(300),0)+IF(AND(S30&lt;=3000,S30&gt;1500),(350),0)+IF(AND(S30&lt;=4500,S30&gt;3000),(450),0)+IF(AND(S30&lt;=6000,S30&gt;4500),(500),0)+IF(AND(S30&lt;=10000,S30&gt;6000),(650),0)+IF(AND(S30&lt;=15000,S30&gt;10000),(1000),0)+IF(AND(S30&lt;=20000,S30&gt;15000),(1500),0)+IF(AND(S30&gt;20000),((S30*12%)),0)</f>
        <v>0</v>
      </c>
      <c r="Y30" s="872"/>
      <c r="Z30" s="872"/>
      <c r="AA30" s="596"/>
      <c r="AB30" s="868">
        <f>S30-X30</f>
        <v>0</v>
      </c>
      <c r="AC30" s="868"/>
      <c r="AD30" s="868"/>
      <c r="AE30" s="868"/>
      <c r="AF30" s="591"/>
      <c r="AG30" s="591"/>
      <c r="AH30" s="591"/>
      <c r="AI30" s="591"/>
      <c r="AJ30" s="591"/>
      <c r="AK30" s="591"/>
      <c r="AL30" s="591"/>
      <c r="AM30" s="591"/>
    </row>
    <row r="31" spans="1:39" ht="18.6" customHeight="1">
      <c r="A31" s="602">
        <v>44044</v>
      </c>
      <c r="B31" s="596"/>
      <c r="C31" s="871"/>
      <c r="D31" s="871"/>
      <c r="E31" s="871"/>
      <c r="F31" s="871"/>
      <c r="G31" s="596"/>
      <c r="H31" s="872">
        <f aca="true" t="shared" si="4" ref="H31:H41">IF(AND(C31&lt;=600,C31&gt;400),(80),0)+IF(AND(C31&lt;=800,C31&gt;600),(100),0)+IF(AND(C31&lt;=1000,C31&gt;800),(160),0)+IF(AND(C31&lt;=1500,C31&gt;1000),(300),0)+IF(AND(C31&lt;=3000,C31&gt;1500),(350),0)+IF(AND(C31&lt;=4500,C31&gt;3000),(450),0)+IF(AND(C31&lt;=6000,C31&gt;4500),(500),0)+IF(AND(C31&lt;=10000,C31&gt;6000),(650),0)+IF(AND(C31&lt;=15000,C31&gt;10000),(1000),0)+IF(AND(C31&lt;=20000,C31&gt;15000),(1500),0)+IF(AND(C31&gt;20000),((C31*12%)),0)</f>
        <v>0</v>
      </c>
      <c r="I31" s="872"/>
      <c r="J31" s="872"/>
      <c r="K31" s="596"/>
      <c r="L31" s="868">
        <f aca="true" t="shared" si="5" ref="L31:L41">C31-H31</f>
        <v>0</v>
      </c>
      <c r="M31" s="868"/>
      <c r="N31" s="868"/>
      <c r="O31" s="868"/>
      <c r="P31" s="597"/>
      <c r="Q31" s="602">
        <v>44044</v>
      </c>
      <c r="R31" s="596"/>
      <c r="S31" s="871"/>
      <c r="T31" s="871"/>
      <c r="U31" s="871"/>
      <c r="V31" s="871"/>
      <c r="W31" s="596"/>
      <c r="X31" s="872">
        <f aca="true" t="shared" si="6" ref="X31:X41">IF(AND(S31&lt;=600,S31&gt;400),(80),0)+IF(AND(S31&lt;=800,S31&gt;600),(100),0)+IF(AND(S31&lt;=1000,S31&gt;800),(160),0)+IF(AND(S31&lt;=1500,S31&gt;1000),(300),0)+IF(AND(S31&lt;=3000,S31&gt;1500),(350),0)+IF(AND(S31&lt;=4500,S31&gt;3000),(450),0)+IF(AND(S31&lt;=6000,S31&gt;4500),(500),0)+IF(AND(S31&lt;=10000,S31&gt;6000),(650),0)+IF(AND(S31&lt;=15000,S31&gt;10000),(1000),0)+IF(AND(S31&lt;=20000,S31&gt;15000),(1500),0)+IF(AND(S31&gt;20000),((S31*12%)),0)</f>
        <v>0</v>
      </c>
      <c r="Y31" s="872"/>
      <c r="Z31" s="872"/>
      <c r="AA31" s="596"/>
      <c r="AB31" s="868">
        <f aca="true" t="shared" si="7" ref="AB31:AB41">S31-X31</f>
        <v>0</v>
      </c>
      <c r="AC31" s="868"/>
      <c r="AD31" s="868"/>
      <c r="AE31" s="868"/>
      <c r="AF31" s="591"/>
      <c r="AG31" s="591"/>
      <c r="AH31" s="591"/>
      <c r="AI31" s="591"/>
      <c r="AJ31" s="591"/>
      <c r="AK31" s="591"/>
      <c r="AL31" s="591"/>
      <c r="AM31" s="591"/>
    </row>
    <row r="32" spans="1:39" ht="18.6" customHeight="1">
      <c r="A32" s="602">
        <v>44075</v>
      </c>
      <c r="B32" s="596"/>
      <c r="C32" s="871"/>
      <c r="D32" s="871"/>
      <c r="E32" s="871"/>
      <c r="F32" s="871"/>
      <c r="G32" s="596"/>
      <c r="H32" s="872">
        <f t="shared" si="4"/>
        <v>0</v>
      </c>
      <c r="I32" s="872"/>
      <c r="J32" s="872"/>
      <c r="K32" s="596"/>
      <c r="L32" s="868">
        <f t="shared" si="5"/>
        <v>0</v>
      </c>
      <c r="M32" s="868"/>
      <c r="N32" s="868"/>
      <c r="O32" s="868"/>
      <c r="P32" s="597"/>
      <c r="Q32" s="602">
        <v>44075</v>
      </c>
      <c r="R32" s="596"/>
      <c r="S32" s="871"/>
      <c r="T32" s="871"/>
      <c r="U32" s="871"/>
      <c r="V32" s="871"/>
      <c r="W32" s="596"/>
      <c r="X32" s="872">
        <f t="shared" si="6"/>
        <v>0</v>
      </c>
      <c r="Y32" s="872"/>
      <c r="Z32" s="872"/>
      <c r="AA32" s="596"/>
      <c r="AB32" s="868">
        <f t="shared" si="7"/>
        <v>0</v>
      </c>
      <c r="AC32" s="868"/>
      <c r="AD32" s="868"/>
      <c r="AE32" s="868"/>
      <c r="AF32" s="591"/>
      <c r="AG32" s="591"/>
      <c r="AH32" s="591"/>
      <c r="AI32" s="591"/>
      <c r="AJ32" s="591"/>
      <c r="AK32" s="591"/>
      <c r="AL32" s="591"/>
      <c r="AM32" s="591"/>
    </row>
    <row r="33" spans="1:39" ht="18.6" customHeight="1">
      <c r="A33" s="602">
        <v>44105</v>
      </c>
      <c r="B33" s="596"/>
      <c r="C33" s="871"/>
      <c r="D33" s="871"/>
      <c r="E33" s="871"/>
      <c r="F33" s="871"/>
      <c r="G33" s="596"/>
      <c r="H33" s="872">
        <f t="shared" si="4"/>
        <v>0</v>
      </c>
      <c r="I33" s="872"/>
      <c r="J33" s="872"/>
      <c r="K33" s="596"/>
      <c r="L33" s="868">
        <f t="shared" si="5"/>
        <v>0</v>
      </c>
      <c r="M33" s="868"/>
      <c r="N33" s="868"/>
      <c r="O33" s="868"/>
      <c r="P33" s="597"/>
      <c r="Q33" s="602">
        <v>44105</v>
      </c>
      <c r="R33" s="596"/>
      <c r="S33" s="871"/>
      <c r="T33" s="871"/>
      <c r="U33" s="871"/>
      <c r="V33" s="871"/>
      <c r="W33" s="596"/>
      <c r="X33" s="872">
        <f t="shared" si="6"/>
        <v>0</v>
      </c>
      <c r="Y33" s="872"/>
      <c r="Z33" s="872"/>
      <c r="AA33" s="596"/>
      <c r="AB33" s="868">
        <f t="shared" si="7"/>
        <v>0</v>
      </c>
      <c r="AC33" s="868"/>
      <c r="AD33" s="868"/>
      <c r="AE33" s="868"/>
      <c r="AF33" s="591"/>
      <c r="AG33" s="591"/>
      <c r="AH33" s="591"/>
      <c r="AI33" s="591"/>
      <c r="AJ33" s="591"/>
      <c r="AK33" s="591"/>
      <c r="AL33" s="591"/>
      <c r="AM33" s="591"/>
    </row>
    <row r="34" spans="1:39" ht="18.6" customHeight="1">
      <c r="A34" s="602">
        <v>44136</v>
      </c>
      <c r="B34" s="596"/>
      <c r="C34" s="871"/>
      <c r="D34" s="871"/>
      <c r="E34" s="871"/>
      <c r="F34" s="871"/>
      <c r="G34" s="596"/>
      <c r="H34" s="872">
        <f t="shared" si="4"/>
        <v>0</v>
      </c>
      <c r="I34" s="872"/>
      <c r="J34" s="872"/>
      <c r="K34" s="596"/>
      <c r="L34" s="868">
        <f t="shared" si="5"/>
        <v>0</v>
      </c>
      <c r="M34" s="868"/>
      <c r="N34" s="868"/>
      <c r="O34" s="868"/>
      <c r="P34" s="597"/>
      <c r="Q34" s="602">
        <v>44136</v>
      </c>
      <c r="R34" s="596"/>
      <c r="S34" s="871"/>
      <c r="T34" s="871"/>
      <c r="U34" s="871"/>
      <c r="V34" s="871"/>
      <c r="W34" s="596"/>
      <c r="X34" s="872">
        <f t="shared" si="6"/>
        <v>0</v>
      </c>
      <c r="Y34" s="872"/>
      <c r="Z34" s="872"/>
      <c r="AA34" s="596"/>
      <c r="AB34" s="868">
        <f t="shared" si="7"/>
        <v>0</v>
      </c>
      <c r="AC34" s="868"/>
      <c r="AD34" s="868"/>
      <c r="AE34" s="868"/>
      <c r="AF34" s="591"/>
      <c r="AG34" s="591"/>
      <c r="AH34" s="591"/>
      <c r="AI34" s="591"/>
      <c r="AJ34" s="591"/>
      <c r="AK34" s="591"/>
      <c r="AL34" s="591"/>
      <c r="AM34" s="591"/>
    </row>
    <row r="35" spans="1:39" ht="18.6" customHeight="1">
      <c r="A35" s="602">
        <v>44166</v>
      </c>
      <c r="B35" s="596"/>
      <c r="C35" s="871"/>
      <c r="D35" s="871"/>
      <c r="E35" s="871"/>
      <c r="F35" s="871"/>
      <c r="G35" s="596"/>
      <c r="H35" s="872">
        <f t="shared" si="4"/>
        <v>0</v>
      </c>
      <c r="I35" s="872"/>
      <c r="J35" s="872"/>
      <c r="K35" s="596"/>
      <c r="L35" s="868">
        <f t="shared" si="5"/>
        <v>0</v>
      </c>
      <c r="M35" s="868"/>
      <c r="N35" s="868"/>
      <c r="O35" s="868"/>
      <c r="P35" s="597"/>
      <c r="Q35" s="602">
        <v>44166</v>
      </c>
      <c r="R35" s="596"/>
      <c r="S35" s="871"/>
      <c r="T35" s="871"/>
      <c r="U35" s="871"/>
      <c r="V35" s="871"/>
      <c r="W35" s="596"/>
      <c r="X35" s="872">
        <f t="shared" si="6"/>
        <v>0</v>
      </c>
      <c r="Y35" s="872"/>
      <c r="Z35" s="872"/>
      <c r="AA35" s="596"/>
      <c r="AB35" s="868">
        <f t="shared" si="7"/>
        <v>0</v>
      </c>
      <c r="AC35" s="868"/>
      <c r="AD35" s="868"/>
      <c r="AE35" s="868"/>
      <c r="AF35" s="591"/>
      <c r="AG35" s="591"/>
      <c r="AH35" s="591"/>
      <c r="AI35" s="591"/>
      <c r="AJ35" s="591"/>
      <c r="AK35" s="591"/>
      <c r="AL35" s="591"/>
      <c r="AM35" s="591"/>
    </row>
    <row r="36" spans="1:39" ht="18.6" customHeight="1">
      <c r="A36" s="602">
        <v>44197</v>
      </c>
      <c r="B36" s="596"/>
      <c r="C36" s="871"/>
      <c r="D36" s="871"/>
      <c r="E36" s="871"/>
      <c r="F36" s="871"/>
      <c r="G36" s="596"/>
      <c r="H36" s="872">
        <f t="shared" si="4"/>
        <v>0</v>
      </c>
      <c r="I36" s="872"/>
      <c r="J36" s="872"/>
      <c r="K36" s="596"/>
      <c r="L36" s="868">
        <f t="shared" si="5"/>
        <v>0</v>
      </c>
      <c r="M36" s="868"/>
      <c r="N36" s="868"/>
      <c r="O36" s="868"/>
      <c r="P36" s="597"/>
      <c r="Q36" s="602">
        <v>44197</v>
      </c>
      <c r="R36" s="596"/>
      <c r="S36" s="871"/>
      <c r="T36" s="871"/>
      <c r="U36" s="871"/>
      <c r="V36" s="871"/>
      <c r="W36" s="596"/>
      <c r="X36" s="872">
        <f t="shared" si="6"/>
        <v>0</v>
      </c>
      <c r="Y36" s="872"/>
      <c r="Z36" s="872"/>
      <c r="AA36" s="596"/>
      <c r="AB36" s="868">
        <f t="shared" si="7"/>
        <v>0</v>
      </c>
      <c r="AC36" s="868"/>
      <c r="AD36" s="868"/>
      <c r="AE36" s="868"/>
      <c r="AF36" s="591"/>
      <c r="AG36" s="591"/>
      <c r="AH36" s="591"/>
      <c r="AI36" s="591"/>
      <c r="AJ36" s="591"/>
      <c r="AK36" s="591"/>
      <c r="AL36" s="591"/>
      <c r="AM36" s="591"/>
    </row>
    <row r="37" spans="1:39" ht="18.6" customHeight="1">
      <c r="A37" s="602">
        <v>44228</v>
      </c>
      <c r="B37" s="596"/>
      <c r="C37" s="871"/>
      <c r="D37" s="871"/>
      <c r="E37" s="871"/>
      <c r="F37" s="871"/>
      <c r="G37" s="596"/>
      <c r="H37" s="872">
        <f t="shared" si="4"/>
        <v>0</v>
      </c>
      <c r="I37" s="872"/>
      <c r="J37" s="872"/>
      <c r="K37" s="596"/>
      <c r="L37" s="868">
        <f t="shared" si="5"/>
        <v>0</v>
      </c>
      <c r="M37" s="868"/>
      <c r="N37" s="868"/>
      <c r="O37" s="868"/>
      <c r="P37" s="597"/>
      <c r="Q37" s="602">
        <v>44228</v>
      </c>
      <c r="R37" s="596"/>
      <c r="S37" s="871"/>
      <c r="T37" s="871"/>
      <c r="U37" s="871"/>
      <c r="V37" s="871"/>
      <c r="W37" s="596"/>
      <c r="X37" s="872">
        <f t="shared" si="6"/>
        <v>0</v>
      </c>
      <c r="Y37" s="872"/>
      <c r="Z37" s="872"/>
      <c r="AA37" s="596"/>
      <c r="AB37" s="868">
        <f t="shared" si="7"/>
        <v>0</v>
      </c>
      <c r="AC37" s="868"/>
      <c r="AD37" s="868"/>
      <c r="AE37" s="868"/>
      <c r="AF37" s="591"/>
      <c r="AG37" s="591"/>
      <c r="AH37" s="591"/>
      <c r="AI37" s="591"/>
      <c r="AJ37" s="591"/>
      <c r="AK37" s="591"/>
      <c r="AL37" s="591"/>
      <c r="AM37" s="591"/>
    </row>
    <row r="38" spans="1:39" ht="18.6" customHeight="1">
      <c r="A38" s="602">
        <v>44256</v>
      </c>
      <c r="B38" s="596"/>
      <c r="C38" s="871"/>
      <c r="D38" s="871"/>
      <c r="E38" s="871"/>
      <c r="F38" s="871"/>
      <c r="G38" s="596"/>
      <c r="H38" s="872">
        <f t="shared" si="4"/>
        <v>0</v>
      </c>
      <c r="I38" s="872"/>
      <c r="J38" s="872"/>
      <c r="K38" s="596"/>
      <c r="L38" s="868">
        <f t="shared" si="5"/>
        <v>0</v>
      </c>
      <c r="M38" s="868"/>
      <c r="N38" s="868"/>
      <c r="O38" s="868"/>
      <c r="P38" s="597"/>
      <c r="Q38" s="602">
        <v>44256</v>
      </c>
      <c r="R38" s="596"/>
      <c r="S38" s="871"/>
      <c r="T38" s="871"/>
      <c r="U38" s="871"/>
      <c r="V38" s="871"/>
      <c r="W38" s="596"/>
      <c r="X38" s="872">
        <f t="shared" si="6"/>
        <v>0</v>
      </c>
      <c r="Y38" s="872"/>
      <c r="Z38" s="872"/>
      <c r="AA38" s="596"/>
      <c r="AB38" s="868">
        <f t="shared" si="7"/>
        <v>0</v>
      </c>
      <c r="AC38" s="868"/>
      <c r="AD38" s="868"/>
      <c r="AE38" s="868"/>
      <c r="AF38" s="591"/>
      <c r="AG38" s="591"/>
      <c r="AH38" s="591"/>
      <c r="AI38" s="591"/>
      <c r="AJ38" s="591"/>
      <c r="AK38" s="591"/>
      <c r="AL38" s="591"/>
      <c r="AM38" s="591"/>
    </row>
    <row r="39" spans="1:39" ht="18.6" customHeight="1">
      <c r="A39" s="602">
        <v>44287</v>
      </c>
      <c r="B39" s="596"/>
      <c r="C39" s="871"/>
      <c r="D39" s="871"/>
      <c r="E39" s="871"/>
      <c r="F39" s="871"/>
      <c r="G39" s="596"/>
      <c r="H39" s="872">
        <f t="shared" si="4"/>
        <v>0</v>
      </c>
      <c r="I39" s="872"/>
      <c r="J39" s="872"/>
      <c r="K39" s="596"/>
      <c r="L39" s="868">
        <f t="shared" si="5"/>
        <v>0</v>
      </c>
      <c r="M39" s="868"/>
      <c r="N39" s="868"/>
      <c r="O39" s="868"/>
      <c r="P39" s="597"/>
      <c r="Q39" s="602">
        <v>44287</v>
      </c>
      <c r="R39" s="596"/>
      <c r="S39" s="871"/>
      <c r="T39" s="871"/>
      <c r="U39" s="871"/>
      <c r="V39" s="871"/>
      <c r="W39" s="596"/>
      <c r="X39" s="872">
        <f t="shared" si="6"/>
        <v>0</v>
      </c>
      <c r="Y39" s="872"/>
      <c r="Z39" s="872"/>
      <c r="AA39" s="596"/>
      <c r="AB39" s="868">
        <f t="shared" si="7"/>
        <v>0</v>
      </c>
      <c r="AC39" s="868"/>
      <c r="AD39" s="868"/>
      <c r="AE39" s="868"/>
      <c r="AF39" s="591"/>
      <c r="AG39" s="591"/>
      <c r="AH39" s="591"/>
      <c r="AI39" s="591"/>
      <c r="AJ39" s="591"/>
      <c r="AK39" s="591"/>
      <c r="AL39" s="591"/>
      <c r="AM39" s="591"/>
    </row>
    <row r="40" spans="1:39" ht="18.6" customHeight="1">
      <c r="A40" s="602">
        <v>44317</v>
      </c>
      <c r="B40" s="596"/>
      <c r="C40" s="871"/>
      <c r="D40" s="871"/>
      <c r="E40" s="871"/>
      <c r="F40" s="871"/>
      <c r="G40" s="596"/>
      <c r="H40" s="872">
        <f t="shared" si="4"/>
        <v>0</v>
      </c>
      <c r="I40" s="872"/>
      <c r="J40" s="872"/>
      <c r="K40" s="596"/>
      <c r="L40" s="868">
        <f t="shared" si="5"/>
        <v>0</v>
      </c>
      <c r="M40" s="868"/>
      <c r="N40" s="868"/>
      <c r="O40" s="868"/>
      <c r="P40" s="597"/>
      <c r="Q40" s="602">
        <v>44317</v>
      </c>
      <c r="R40" s="596"/>
      <c r="S40" s="871"/>
      <c r="T40" s="871"/>
      <c r="U40" s="871"/>
      <c r="V40" s="871"/>
      <c r="W40" s="596"/>
      <c r="X40" s="872">
        <f t="shared" si="6"/>
        <v>0</v>
      </c>
      <c r="Y40" s="872"/>
      <c r="Z40" s="872"/>
      <c r="AA40" s="596"/>
      <c r="AB40" s="868">
        <f t="shared" si="7"/>
        <v>0</v>
      </c>
      <c r="AC40" s="868"/>
      <c r="AD40" s="868"/>
      <c r="AE40" s="868"/>
      <c r="AF40" s="591"/>
      <c r="AG40" s="591"/>
      <c r="AH40" s="591"/>
      <c r="AI40" s="591"/>
      <c r="AJ40" s="591"/>
      <c r="AK40" s="591"/>
      <c r="AL40" s="591"/>
      <c r="AM40" s="591"/>
    </row>
    <row r="41" spans="1:39" ht="18.6" customHeight="1">
      <c r="A41" s="602">
        <v>44348</v>
      </c>
      <c r="B41" s="596"/>
      <c r="C41" s="871"/>
      <c r="D41" s="871"/>
      <c r="E41" s="871"/>
      <c r="F41" s="871"/>
      <c r="G41" s="596"/>
      <c r="H41" s="872">
        <f t="shared" si="4"/>
        <v>0</v>
      </c>
      <c r="I41" s="872"/>
      <c r="J41" s="872"/>
      <c r="K41" s="596"/>
      <c r="L41" s="868">
        <f t="shared" si="5"/>
        <v>0</v>
      </c>
      <c r="M41" s="868"/>
      <c r="N41" s="868"/>
      <c r="O41" s="868"/>
      <c r="P41" s="597"/>
      <c r="Q41" s="602">
        <v>44348</v>
      </c>
      <c r="R41" s="596"/>
      <c r="S41" s="871"/>
      <c r="T41" s="871"/>
      <c r="U41" s="871"/>
      <c r="V41" s="871"/>
      <c r="W41" s="596"/>
      <c r="X41" s="872">
        <f t="shared" si="6"/>
        <v>0</v>
      </c>
      <c r="Y41" s="872"/>
      <c r="Z41" s="872"/>
      <c r="AA41" s="596"/>
      <c r="AB41" s="868">
        <f t="shared" si="7"/>
        <v>0</v>
      </c>
      <c r="AC41" s="868"/>
      <c r="AD41" s="868"/>
      <c r="AE41" s="868"/>
      <c r="AF41" s="591"/>
      <c r="AG41" s="591"/>
      <c r="AH41" s="591"/>
      <c r="AI41" s="591"/>
      <c r="AJ41" s="591"/>
      <c r="AK41" s="591"/>
      <c r="AL41" s="591"/>
      <c r="AM41" s="591"/>
    </row>
    <row r="42" spans="1:39" ht="14.25">
      <c r="A42" s="589"/>
      <c r="B42" s="596"/>
      <c r="C42" s="596"/>
      <c r="D42" s="596"/>
      <c r="E42" s="596"/>
      <c r="F42" s="596"/>
      <c r="G42" s="596"/>
      <c r="H42" s="596"/>
      <c r="I42" s="596"/>
      <c r="J42" s="596"/>
      <c r="K42" s="596"/>
      <c r="L42" s="596"/>
      <c r="M42" s="596"/>
      <c r="N42" s="596"/>
      <c r="O42" s="589"/>
      <c r="P42" s="589"/>
      <c r="Q42" s="589"/>
      <c r="R42" s="596"/>
      <c r="S42" s="596"/>
      <c r="T42" s="596"/>
      <c r="U42" s="596"/>
      <c r="V42" s="596"/>
      <c r="W42" s="596"/>
      <c r="X42" s="596"/>
      <c r="Y42" s="596"/>
      <c r="Z42" s="596"/>
      <c r="AA42" s="596"/>
      <c r="AB42" s="596"/>
      <c r="AC42" s="596"/>
      <c r="AD42" s="596"/>
      <c r="AE42" s="589"/>
      <c r="AF42" s="591"/>
      <c r="AG42" s="591"/>
      <c r="AH42" s="591"/>
      <c r="AI42" s="591"/>
      <c r="AJ42" s="591"/>
      <c r="AK42" s="591"/>
      <c r="AL42" s="591"/>
      <c r="AM42" s="591"/>
    </row>
    <row r="43" spans="1:39" ht="17.25" customHeight="1" thickBot="1">
      <c r="A43" s="597"/>
      <c r="B43" s="596"/>
      <c r="C43" s="869">
        <f>SUM(C30:F41)</f>
        <v>0</v>
      </c>
      <c r="D43" s="869"/>
      <c r="E43" s="869"/>
      <c r="F43" s="869"/>
      <c r="G43" s="596"/>
      <c r="H43" s="869">
        <f>SUM(H30:J42)</f>
        <v>0</v>
      </c>
      <c r="I43" s="869"/>
      <c r="J43" s="869"/>
      <c r="K43" s="596"/>
      <c r="L43" s="870">
        <f>C43-H43</f>
        <v>0</v>
      </c>
      <c r="M43" s="870"/>
      <c r="N43" s="870"/>
      <c r="O43" s="870"/>
      <c r="P43" s="589"/>
      <c r="Q43" s="597"/>
      <c r="R43" s="596"/>
      <c r="S43" s="869">
        <f>SUM(S30:V41)</f>
        <v>0</v>
      </c>
      <c r="T43" s="869"/>
      <c r="U43" s="869"/>
      <c r="V43" s="869"/>
      <c r="W43" s="596"/>
      <c r="X43" s="869">
        <f>SUM(X30:Z42)</f>
        <v>0</v>
      </c>
      <c r="Y43" s="869"/>
      <c r="Z43" s="869"/>
      <c r="AA43" s="596"/>
      <c r="AB43" s="870">
        <f>S43-X43</f>
        <v>0</v>
      </c>
      <c r="AC43" s="870"/>
      <c r="AD43" s="870"/>
      <c r="AE43" s="870"/>
      <c r="AF43" s="591"/>
      <c r="AG43" s="591"/>
      <c r="AH43" s="591"/>
      <c r="AI43" s="591"/>
      <c r="AJ43" s="591"/>
      <c r="AK43" s="591"/>
      <c r="AL43" s="591"/>
      <c r="AM43" s="591"/>
    </row>
    <row r="44" spans="1:39" ht="15" thickTop="1">
      <c r="A44" s="597"/>
      <c r="B44" s="596"/>
      <c r="C44" s="598"/>
      <c r="D44" s="598"/>
      <c r="E44" s="598"/>
      <c r="F44" s="598"/>
      <c r="G44" s="596"/>
      <c r="H44" s="598"/>
      <c r="I44" s="598"/>
      <c r="J44" s="598"/>
      <c r="K44" s="596"/>
      <c r="L44" s="598"/>
      <c r="M44" s="598"/>
      <c r="N44" s="598"/>
      <c r="O44" s="598"/>
      <c r="P44" s="589"/>
      <c r="Q44" s="597"/>
      <c r="R44" s="596"/>
      <c r="S44" s="598"/>
      <c r="T44" s="598"/>
      <c r="U44" s="598"/>
      <c r="V44" s="598"/>
      <c r="W44" s="596"/>
      <c r="X44" s="598"/>
      <c r="Y44" s="598"/>
      <c r="Z44" s="598"/>
      <c r="AA44" s="596"/>
      <c r="AB44" s="598"/>
      <c r="AC44" s="598"/>
      <c r="AD44" s="598"/>
      <c r="AE44" s="598"/>
      <c r="AF44" s="591"/>
      <c r="AG44" s="591"/>
      <c r="AH44" s="591"/>
      <c r="AI44" s="591"/>
      <c r="AJ44" s="591"/>
      <c r="AK44" s="591"/>
      <c r="AL44" s="591"/>
      <c r="AM44" s="591"/>
    </row>
  </sheetData>
  <mergeCells count="185">
    <mergeCell ref="E2:O2"/>
    <mergeCell ref="U2:AD2"/>
    <mergeCell ref="AJ2:AN2"/>
    <mergeCell ref="E4:O4"/>
    <mergeCell ref="U4:AD4"/>
    <mergeCell ref="C6:F6"/>
    <mergeCell ref="H6:J6"/>
    <mergeCell ref="L6:O6"/>
    <mergeCell ref="AB8:AE8"/>
    <mergeCell ref="A2:D2"/>
    <mergeCell ref="A4:D4"/>
    <mergeCell ref="Q2:T2"/>
    <mergeCell ref="Q4:T4"/>
    <mergeCell ref="C9:F9"/>
    <mergeCell ref="H9:J9"/>
    <mergeCell ref="L9:O9"/>
    <mergeCell ref="S9:V9"/>
    <mergeCell ref="X9:Z9"/>
    <mergeCell ref="AB9:AE9"/>
    <mergeCell ref="S6:V6"/>
    <mergeCell ref="X6:Z6"/>
    <mergeCell ref="AB6:AE6"/>
    <mergeCell ref="C8:F8"/>
    <mergeCell ref="H8:J8"/>
    <mergeCell ref="L8:O8"/>
    <mergeCell ref="S8:V8"/>
    <mergeCell ref="X8:Z8"/>
    <mergeCell ref="AB10:AE10"/>
    <mergeCell ref="C11:F11"/>
    <mergeCell ref="H11:J11"/>
    <mergeCell ref="L11:O11"/>
    <mergeCell ref="S11:V11"/>
    <mergeCell ref="X11:Z11"/>
    <mergeCell ref="AB11:AE11"/>
    <mergeCell ref="C10:F10"/>
    <mergeCell ref="H10:J10"/>
    <mergeCell ref="L10:O10"/>
    <mergeCell ref="S10:V10"/>
    <mergeCell ref="X10:Z10"/>
    <mergeCell ref="AB12:AE12"/>
    <mergeCell ref="C13:F13"/>
    <mergeCell ref="H13:J13"/>
    <mergeCell ref="L13:O13"/>
    <mergeCell ref="S13:V13"/>
    <mergeCell ref="X13:Z13"/>
    <mergeCell ref="AB13:AE13"/>
    <mergeCell ref="C12:F12"/>
    <mergeCell ref="H12:J12"/>
    <mergeCell ref="L12:O12"/>
    <mergeCell ref="S12:V12"/>
    <mergeCell ref="X12:Z12"/>
    <mergeCell ref="AB14:AE14"/>
    <mergeCell ref="C15:F15"/>
    <mergeCell ref="H15:J15"/>
    <mergeCell ref="L15:O15"/>
    <mergeCell ref="S15:V15"/>
    <mergeCell ref="X15:Z15"/>
    <mergeCell ref="AB15:AE15"/>
    <mergeCell ref="C14:F14"/>
    <mergeCell ref="H14:J14"/>
    <mergeCell ref="L14:O14"/>
    <mergeCell ref="S14:V14"/>
    <mergeCell ref="X14:Z14"/>
    <mergeCell ref="AB16:AE16"/>
    <mergeCell ref="C17:F17"/>
    <mergeCell ref="H17:J17"/>
    <mergeCell ref="L17:O17"/>
    <mergeCell ref="S17:V17"/>
    <mergeCell ref="X17:Z17"/>
    <mergeCell ref="AB17:AE17"/>
    <mergeCell ref="C16:F16"/>
    <mergeCell ref="H16:J16"/>
    <mergeCell ref="L16:O16"/>
    <mergeCell ref="S16:V16"/>
    <mergeCell ref="X16:Z16"/>
    <mergeCell ref="AB21:AE21"/>
    <mergeCell ref="X18:Z18"/>
    <mergeCell ref="AB18:AE18"/>
    <mergeCell ref="C19:F19"/>
    <mergeCell ref="H19:J19"/>
    <mergeCell ref="L19:O19"/>
    <mergeCell ref="S19:V19"/>
    <mergeCell ref="X19:Z19"/>
    <mergeCell ref="AB19:AE19"/>
    <mergeCell ref="C18:F18"/>
    <mergeCell ref="H18:J18"/>
    <mergeCell ref="L18:O18"/>
    <mergeCell ref="S18:V18"/>
    <mergeCell ref="C21:F21"/>
    <mergeCell ref="H21:J21"/>
    <mergeCell ref="L21:O21"/>
    <mergeCell ref="S21:V21"/>
    <mergeCell ref="X21:Z21"/>
    <mergeCell ref="AB28:AE28"/>
    <mergeCell ref="C30:F30"/>
    <mergeCell ref="H30:J30"/>
    <mergeCell ref="L30:O30"/>
    <mergeCell ref="S30:V30"/>
    <mergeCell ref="X30:Z30"/>
    <mergeCell ref="AB30:AE30"/>
    <mergeCell ref="E24:O24"/>
    <mergeCell ref="U24:AD24"/>
    <mergeCell ref="E26:O26"/>
    <mergeCell ref="U26:AD26"/>
    <mergeCell ref="C28:F28"/>
    <mergeCell ref="H28:J28"/>
    <mergeCell ref="L28:O28"/>
    <mergeCell ref="S28:V28"/>
    <mergeCell ref="A24:D24"/>
    <mergeCell ref="A26:D26"/>
    <mergeCell ref="Q24:T24"/>
    <mergeCell ref="Q26:T26"/>
    <mergeCell ref="X28:Z28"/>
    <mergeCell ref="AB31:AE31"/>
    <mergeCell ref="C32:F32"/>
    <mergeCell ref="H32:J32"/>
    <mergeCell ref="L32:O32"/>
    <mergeCell ref="S32:V32"/>
    <mergeCell ref="X32:Z32"/>
    <mergeCell ref="AB32:AE32"/>
    <mergeCell ref="C31:F31"/>
    <mergeCell ref="H31:J31"/>
    <mergeCell ref="L31:O31"/>
    <mergeCell ref="S31:V31"/>
    <mergeCell ref="X31:Z31"/>
    <mergeCell ref="AB33:AE33"/>
    <mergeCell ref="C34:F34"/>
    <mergeCell ref="H34:J34"/>
    <mergeCell ref="L34:O34"/>
    <mergeCell ref="S34:V34"/>
    <mergeCell ref="X34:Z34"/>
    <mergeCell ref="AB34:AE34"/>
    <mergeCell ref="C33:F33"/>
    <mergeCell ref="H33:J33"/>
    <mergeCell ref="L33:O33"/>
    <mergeCell ref="S33:V33"/>
    <mergeCell ref="X33:Z33"/>
    <mergeCell ref="AB35:AE35"/>
    <mergeCell ref="C36:F36"/>
    <mergeCell ref="H36:J36"/>
    <mergeCell ref="L36:O36"/>
    <mergeCell ref="S36:V36"/>
    <mergeCell ref="X36:Z36"/>
    <mergeCell ref="AB36:AE36"/>
    <mergeCell ref="C35:F35"/>
    <mergeCell ref="H35:J35"/>
    <mergeCell ref="L35:O35"/>
    <mergeCell ref="S35:V35"/>
    <mergeCell ref="X35:Z35"/>
    <mergeCell ref="AB37:AE37"/>
    <mergeCell ref="C38:F38"/>
    <mergeCell ref="H38:J38"/>
    <mergeCell ref="L38:O38"/>
    <mergeCell ref="S38:V38"/>
    <mergeCell ref="X38:Z38"/>
    <mergeCell ref="AB38:AE38"/>
    <mergeCell ref="C37:F37"/>
    <mergeCell ref="H37:J37"/>
    <mergeCell ref="L37:O37"/>
    <mergeCell ref="S37:V37"/>
    <mergeCell ref="X37:Z37"/>
    <mergeCell ref="AB39:AE39"/>
    <mergeCell ref="C40:F40"/>
    <mergeCell ref="H40:J40"/>
    <mergeCell ref="L40:O40"/>
    <mergeCell ref="S40:V40"/>
    <mergeCell ref="X40:Z40"/>
    <mergeCell ref="AB40:AE40"/>
    <mergeCell ref="C39:F39"/>
    <mergeCell ref="H39:J39"/>
    <mergeCell ref="L39:O39"/>
    <mergeCell ref="S39:V39"/>
    <mergeCell ref="X39:Z39"/>
    <mergeCell ref="AB41:AE41"/>
    <mergeCell ref="C43:F43"/>
    <mergeCell ref="H43:J43"/>
    <mergeCell ref="L43:O43"/>
    <mergeCell ref="S43:V43"/>
    <mergeCell ref="X43:Z43"/>
    <mergeCell ref="AB43:AE43"/>
    <mergeCell ref="C41:F41"/>
    <mergeCell ref="H41:J41"/>
    <mergeCell ref="L41:O41"/>
    <mergeCell ref="S41:V41"/>
    <mergeCell ref="X41:Z41"/>
  </mergeCells>
  <dataValidations count="1">
    <dataValidation type="whole" operator="greaterThanOrEqual" allowBlank="1" showInputMessage="1" showErrorMessage="1" sqref="C8:C19 C30:C41 S8:S19 S30:S41">
      <formula1>0</formula1>
    </dataValidation>
  </dataValidations>
  <hyperlinks>
    <hyperlink ref="AJ2:AN2" location="'IT-2 (Business &amp; Others)'!A1" display="Home"/>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
  <sheetViews>
    <sheetView workbookViewId="0" topLeftCell="A1">
      <selection activeCell="A3" sqref="A3:N3"/>
    </sheetView>
  </sheetViews>
  <sheetFormatPr defaultColWidth="9.140625" defaultRowHeight="12.75"/>
  <cols>
    <col min="1" max="8" width="9.140625" style="613" customWidth="1"/>
    <col min="9" max="9" width="18.421875" style="613" customWidth="1"/>
    <col min="10" max="10" width="31.140625" style="613" customWidth="1"/>
    <col min="11" max="12" width="9.140625" style="613" customWidth="1"/>
    <col min="13" max="13" width="32.140625" style="613" customWidth="1"/>
    <col min="14" max="18" width="9.140625" style="613" customWidth="1"/>
    <col min="19" max="19" width="11.28125" style="613" customWidth="1"/>
    <col min="20" max="16384" width="9.140625" style="613" customWidth="1"/>
  </cols>
  <sheetData>
    <row r="1" ht="36">
      <c r="A1" s="612" t="s">
        <v>708</v>
      </c>
    </row>
    <row r="3" spans="1:14" ht="136.5" customHeight="1">
      <c r="A3" s="633" t="s">
        <v>712</v>
      </c>
      <c r="B3" s="633"/>
      <c r="C3" s="633"/>
      <c r="D3" s="633"/>
      <c r="E3" s="633"/>
      <c r="F3" s="633"/>
      <c r="G3" s="633"/>
      <c r="H3" s="633"/>
      <c r="I3" s="633"/>
      <c r="J3" s="633"/>
      <c r="K3" s="633"/>
      <c r="L3" s="633"/>
      <c r="M3" s="633"/>
      <c r="N3" s="633"/>
    </row>
    <row r="4" ht="15" customHeight="1"/>
    <row r="5" ht="15" customHeight="1"/>
    <row r="6" ht="26.25">
      <c r="A6" s="614" t="s">
        <v>709</v>
      </c>
    </row>
    <row r="8" spans="1:2" ht="15.75">
      <c r="A8" s="613" t="s">
        <v>710</v>
      </c>
      <c r="B8" s="615" t="s">
        <v>711</v>
      </c>
    </row>
  </sheetData>
  <mergeCells count="1">
    <mergeCell ref="A3:N3"/>
  </mergeCells>
  <hyperlinks>
    <hyperlink ref="B8" r:id="rId1" display="mailto:ibrahimkhan_co@yahoo.com"/>
  </hyperlinks>
  <printOptions/>
  <pageMargins left="0.7" right="0.7" top="0.75" bottom="0.75" header="0.3" footer="0.3"/>
  <pageSetup horizontalDpi="600" verticalDpi="600" orientation="portrait" scale="98"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G247"/>
  <sheetViews>
    <sheetView showGridLines="0" showZeros="0" zoomScale="150" zoomScaleNormal="150" workbookViewId="0" topLeftCell="A1">
      <pane ySplit="1" topLeftCell="A2" activePane="bottomLeft" state="frozen"/>
      <selection pane="bottomLeft" activeCell="K3" sqref="K3:AM3"/>
    </sheetView>
  </sheetViews>
  <sheetFormatPr defaultColWidth="1.7109375" defaultRowHeight="12.75"/>
  <cols>
    <col min="1" max="2" width="1.8515625" style="279" customWidth="1"/>
    <col min="3" max="3" width="2.421875" style="279" customWidth="1"/>
    <col min="4" max="46" width="1.57421875" style="279" customWidth="1"/>
    <col min="47" max="47" width="10.00390625" style="279" customWidth="1"/>
    <col min="48" max="48" width="4.140625" style="279" bestFit="1" customWidth="1"/>
    <col min="49" max="49" width="4.140625" style="279" customWidth="1"/>
    <col min="50" max="50" width="3.421875" style="279" customWidth="1"/>
    <col min="51" max="54" width="1.57421875" style="279" customWidth="1"/>
    <col min="55" max="55" width="1.421875" style="279" customWidth="1"/>
    <col min="56" max="56" width="2.140625" style="279" customWidth="1"/>
    <col min="57" max="57" width="1.7109375" style="279" customWidth="1"/>
    <col min="58" max="58" width="7.7109375" style="279" bestFit="1" customWidth="1"/>
    <col min="59" max="217" width="1.7109375" style="279" customWidth="1"/>
    <col min="218" max="218" width="16.00390625" style="279" bestFit="1" customWidth="1"/>
    <col min="219" max="219" width="8.28125" style="279" bestFit="1" customWidth="1"/>
    <col min="220" max="220" width="16.7109375" style="279" bestFit="1" customWidth="1"/>
    <col min="221" max="222" width="9.421875" style="279" bestFit="1" customWidth="1"/>
    <col min="223" max="223" width="12.28125" style="279" bestFit="1" customWidth="1"/>
    <col min="224" max="224" width="13.8515625" style="279" bestFit="1" customWidth="1"/>
    <col min="225" max="16384" width="1.7109375" style="279" customWidth="1"/>
  </cols>
  <sheetData>
    <row r="1" spans="1:59" ht="15.75">
      <c r="A1" s="277"/>
      <c r="B1" s="277"/>
      <c r="C1" s="278"/>
      <c r="D1" s="278"/>
      <c r="E1" s="278"/>
      <c r="F1" s="278"/>
      <c r="G1" s="278"/>
      <c r="H1" s="278"/>
      <c r="I1" s="278"/>
      <c r="J1" s="278"/>
      <c r="K1" s="278"/>
      <c r="L1" s="278"/>
      <c r="M1" s="278"/>
      <c r="N1" s="278"/>
      <c r="O1" s="278"/>
      <c r="Q1" s="636" t="s">
        <v>462</v>
      </c>
      <c r="R1" s="636"/>
      <c r="S1" s="636"/>
      <c r="T1" s="636"/>
      <c r="U1" s="636"/>
      <c r="V1" s="636"/>
      <c r="W1" s="636"/>
      <c r="X1" s="636"/>
      <c r="Y1" s="636"/>
      <c r="Z1" s="636"/>
      <c r="AA1" s="636"/>
      <c r="AB1" s="636"/>
      <c r="AC1" s="636"/>
      <c r="AD1" s="636"/>
      <c r="AE1" s="636"/>
      <c r="AF1" s="636"/>
      <c r="AG1" s="636"/>
      <c r="AH1" s="636"/>
      <c r="AI1" s="636"/>
      <c r="AJ1" s="636"/>
      <c r="AK1" s="636"/>
      <c r="AL1" s="636"/>
      <c r="AM1" s="636"/>
      <c r="AN1" s="636"/>
      <c r="AO1" s="278"/>
      <c r="AP1" s="278"/>
      <c r="AQ1" s="278"/>
      <c r="AR1" s="278"/>
      <c r="AS1" s="278"/>
      <c r="AT1" s="278"/>
      <c r="AU1" s="278"/>
      <c r="AV1" s="278"/>
      <c r="AW1" s="278"/>
      <c r="AX1" s="278"/>
      <c r="AY1" s="278"/>
      <c r="AZ1" s="278"/>
      <c r="BA1" s="278"/>
      <c r="BB1" s="278"/>
      <c r="BC1" s="278"/>
      <c r="BE1" s="280"/>
      <c r="BF1" s="280"/>
      <c r="BG1" s="280"/>
    </row>
    <row r="2" spans="57:59" ht="12.75">
      <c r="BE2" s="280"/>
      <c r="BF2" s="280"/>
      <c r="BG2" s="280"/>
    </row>
    <row r="3" spans="1:57" s="282" customFormat="1" ht="17.1" customHeight="1">
      <c r="A3" s="281" t="s">
        <v>463</v>
      </c>
      <c r="C3" s="283"/>
      <c r="D3" s="283"/>
      <c r="E3" s="283"/>
      <c r="F3" s="283"/>
      <c r="G3" s="283"/>
      <c r="H3" s="283"/>
      <c r="I3" s="284"/>
      <c r="J3" s="284"/>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285" t="s">
        <v>537</v>
      </c>
      <c r="AP3" s="285"/>
      <c r="AQ3" s="285"/>
      <c r="AR3" s="285"/>
      <c r="AS3" s="283"/>
      <c r="AT3" s="283"/>
      <c r="AU3" s="637"/>
      <c r="AV3" s="637"/>
      <c r="AW3" s="637"/>
      <c r="AX3" s="637"/>
      <c r="AY3" s="637"/>
      <c r="AZ3" s="637"/>
      <c r="BA3" s="637"/>
      <c r="BB3" s="637"/>
      <c r="BC3" s="637"/>
      <c r="BE3" s="280"/>
    </row>
    <row r="4" spans="1:57" s="282" customFormat="1" ht="17.1" customHeight="1">
      <c r="A4" s="283" t="s">
        <v>464</v>
      </c>
      <c r="C4" s="283"/>
      <c r="D4" s="283"/>
      <c r="E4" s="283"/>
      <c r="F4" s="283"/>
      <c r="G4" s="283"/>
      <c r="H4" s="283"/>
      <c r="I4" s="284"/>
      <c r="J4" s="284"/>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c r="AK4" s="637"/>
      <c r="AL4" s="637"/>
      <c r="AM4" s="637"/>
      <c r="AN4" s="283" t="s">
        <v>538</v>
      </c>
      <c r="AP4" s="283"/>
      <c r="AQ4" s="284"/>
      <c r="AR4" s="285"/>
      <c r="AS4" s="283"/>
      <c r="AT4" s="283"/>
      <c r="AU4" s="463" t="s">
        <v>546</v>
      </c>
      <c r="AV4" s="388"/>
      <c r="AW4" s="388"/>
      <c r="AX4" s="388"/>
      <c r="AY4" s="388"/>
      <c r="AZ4" s="388"/>
      <c r="BA4" s="388"/>
      <c r="BB4" s="388"/>
      <c r="BC4" s="388"/>
      <c r="BE4" s="280"/>
    </row>
    <row r="5" spans="1:57" s="282" customFormat="1" ht="17.1" customHeight="1">
      <c r="A5" s="283" t="s">
        <v>465</v>
      </c>
      <c r="C5" s="283"/>
      <c r="D5" s="283"/>
      <c r="E5" s="283"/>
      <c r="F5" s="283"/>
      <c r="G5" s="283"/>
      <c r="H5" s="283"/>
      <c r="I5" s="286"/>
      <c r="J5" s="286"/>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280" t="s">
        <v>539</v>
      </c>
      <c r="AP5" s="283"/>
      <c r="AQ5" s="286"/>
      <c r="AR5" s="283"/>
      <c r="AS5" s="283"/>
      <c r="AT5" s="283"/>
      <c r="AU5" s="635"/>
      <c r="AV5" s="635"/>
      <c r="AW5" s="635"/>
      <c r="AX5" s="635"/>
      <c r="AY5" s="635"/>
      <c r="AZ5" s="635"/>
      <c r="BA5" s="635"/>
      <c r="BB5" s="635"/>
      <c r="BC5" s="635"/>
      <c r="BE5" s="280"/>
    </row>
    <row r="6" spans="1:57" s="282" customFormat="1" ht="17.1" customHeight="1">
      <c r="A6" s="283" t="s">
        <v>466</v>
      </c>
      <c r="C6" s="283"/>
      <c r="D6" s="283"/>
      <c r="E6" s="283"/>
      <c r="F6" s="283"/>
      <c r="G6" s="283"/>
      <c r="H6" s="283"/>
      <c r="I6" s="286"/>
      <c r="J6" s="286"/>
      <c r="K6" s="634" t="s">
        <v>546</v>
      </c>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BE6" s="280"/>
    </row>
    <row r="7" spans="40:59" ht="14.25">
      <c r="AN7" s="283" t="s">
        <v>639</v>
      </c>
      <c r="AO7" s="282"/>
      <c r="AP7" s="283"/>
      <c r="AQ7" s="285"/>
      <c r="AR7" s="285"/>
      <c r="AS7" s="285"/>
      <c r="AT7" s="285"/>
      <c r="AU7" s="635" t="s">
        <v>713</v>
      </c>
      <c r="AV7" s="635"/>
      <c r="AW7" s="635"/>
      <c r="AX7" s="635"/>
      <c r="AY7" s="635"/>
      <c r="AZ7" s="635"/>
      <c r="BA7" s="635"/>
      <c r="BB7" s="635"/>
      <c r="BC7" s="635"/>
      <c r="BE7" s="280"/>
      <c r="BF7" s="280"/>
      <c r="BG7" s="280"/>
    </row>
    <row r="8" spans="57:59" ht="12.75">
      <c r="BE8" s="280"/>
      <c r="BF8" s="280"/>
      <c r="BG8" s="280"/>
    </row>
    <row r="9" spans="57:59" ht="12.75">
      <c r="BE9" s="280"/>
      <c r="BF9" s="280"/>
      <c r="BG9" s="280"/>
    </row>
    <row r="10" spans="57:59" ht="12.75">
      <c r="BE10" s="280"/>
      <c r="BF10" s="280"/>
      <c r="BG10" s="280"/>
    </row>
    <row r="11" spans="57:59" ht="12.75">
      <c r="BE11" s="280"/>
      <c r="BF11" s="280"/>
      <c r="BG11" s="280"/>
    </row>
    <row r="12" spans="57:59" ht="12.75">
      <c r="BE12" s="280"/>
      <c r="BF12" s="280"/>
      <c r="BG12" s="280"/>
    </row>
    <row r="13" spans="57:59" ht="12.75">
      <c r="BE13" s="280"/>
      <c r="BF13" s="280"/>
      <c r="BG13" s="280"/>
    </row>
    <row r="14" spans="57:59" ht="12.75">
      <c r="BE14" s="280"/>
      <c r="BF14" s="280"/>
      <c r="BG14" s="280"/>
    </row>
    <row r="15" spans="57:59" ht="12.75">
      <c r="BE15" s="280"/>
      <c r="BF15" s="280"/>
      <c r="BG15" s="280"/>
    </row>
    <row r="16" spans="57:59" ht="12.75">
      <c r="BE16" s="280"/>
      <c r="BF16" s="280"/>
      <c r="BG16" s="280"/>
    </row>
    <row r="17" spans="57:59" ht="12.75">
      <c r="BE17" s="280"/>
      <c r="BF17" s="280"/>
      <c r="BG17" s="280"/>
    </row>
    <row r="18" spans="57:59" ht="12.75">
      <c r="BE18" s="280"/>
      <c r="BF18" s="280"/>
      <c r="BG18" s="280"/>
    </row>
    <row r="19" spans="57:59" ht="12.75">
      <c r="BE19" s="280"/>
      <c r="BF19" s="280"/>
      <c r="BG19" s="280"/>
    </row>
    <row r="20" spans="57:59" ht="12.75">
      <c r="BE20" s="280"/>
      <c r="BF20" s="280"/>
      <c r="BG20" s="280"/>
    </row>
    <row r="21" spans="57:59" ht="12.75">
      <c r="BE21" s="280"/>
      <c r="BF21" s="280"/>
      <c r="BG21" s="280"/>
    </row>
    <row r="22" spans="57:59" ht="12.75">
      <c r="BE22" s="280"/>
      <c r="BF22" s="280"/>
      <c r="BG22" s="280"/>
    </row>
    <row r="23" spans="57:59" ht="12.75">
      <c r="BE23" s="280"/>
      <c r="BF23" s="280"/>
      <c r="BG23" s="280"/>
    </row>
    <row r="24" spans="57:59" ht="12.75">
      <c r="BE24" s="280"/>
      <c r="BF24" s="280"/>
      <c r="BG24" s="280"/>
    </row>
    <row r="25" spans="57:59" ht="12.75">
      <c r="BE25" s="280"/>
      <c r="BF25" s="280"/>
      <c r="BG25" s="280"/>
    </row>
    <row r="26" spans="57:59" ht="12.75">
      <c r="BE26" s="280"/>
      <c r="BF26" s="280"/>
      <c r="BG26" s="280"/>
    </row>
    <row r="27" spans="57:59" ht="12.75">
      <c r="BE27" s="280"/>
      <c r="BF27" s="280"/>
      <c r="BG27" s="280"/>
    </row>
    <row r="28" spans="57:59" ht="12.75">
      <c r="BE28" s="280"/>
      <c r="BF28" s="280"/>
      <c r="BG28" s="280"/>
    </row>
    <row r="29" spans="57:59" ht="12.75">
      <c r="BE29" s="280"/>
      <c r="BF29" s="280"/>
      <c r="BG29" s="280"/>
    </row>
    <row r="30" spans="57:59" ht="12.75">
      <c r="BE30" s="280"/>
      <c r="BF30" s="280"/>
      <c r="BG30" s="280"/>
    </row>
    <row r="31" spans="57:59" ht="12.75">
      <c r="BE31" s="280"/>
      <c r="BF31" s="280"/>
      <c r="BG31" s="280"/>
    </row>
    <row r="32" spans="57:59" ht="12.75">
      <c r="BE32" s="280"/>
      <c r="BF32" s="280"/>
      <c r="BG32" s="280"/>
    </row>
    <row r="33" spans="57:59" ht="12.75">
      <c r="BE33" s="280"/>
      <c r="BF33" s="280"/>
      <c r="BG33" s="280"/>
    </row>
    <row r="34" spans="57:59" ht="12.75">
      <c r="BE34" s="280"/>
      <c r="BF34" s="280"/>
      <c r="BG34" s="280"/>
    </row>
    <row r="35" spans="57:59" ht="12.75">
      <c r="BE35" s="280"/>
      <c r="BF35" s="280"/>
      <c r="BG35" s="280"/>
    </row>
    <row r="36" spans="57:59" ht="12.75">
      <c r="BE36" s="280"/>
      <c r="BF36" s="280"/>
      <c r="BG36" s="280"/>
    </row>
    <row r="37" spans="57:59" ht="12.75">
      <c r="BE37" s="280"/>
      <c r="BF37" s="280"/>
      <c r="BG37" s="280"/>
    </row>
    <row r="38" spans="57:59" ht="12.75">
      <c r="BE38" s="280"/>
      <c r="BF38" s="280"/>
      <c r="BG38" s="280"/>
    </row>
    <row r="39" spans="57:59" ht="12.75">
      <c r="BE39" s="280"/>
      <c r="BF39" s="280"/>
      <c r="BG39" s="280"/>
    </row>
    <row r="40" spans="57:59" ht="12.75">
      <c r="BE40" s="280"/>
      <c r="BF40" s="280"/>
      <c r="BG40" s="280"/>
    </row>
    <row r="41" spans="57:59" ht="12.75">
      <c r="BE41" s="280"/>
      <c r="BF41" s="280"/>
      <c r="BG41" s="280"/>
    </row>
    <row r="42" spans="57:59" ht="12.75">
      <c r="BE42" s="280"/>
      <c r="BF42" s="280"/>
      <c r="BG42" s="280"/>
    </row>
    <row r="43" spans="57:59" ht="12.75">
      <c r="BE43" s="280"/>
      <c r="BF43" s="280"/>
      <c r="BG43" s="280"/>
    </row>
    <row r="44" spans="57:59" ht="12.75">
      <c r="BE44" s="280"/>
      <c r="BF44" s="280"/>
      <c r="BG44" s="280"/>
    </row>
    <row r="45" spans="57:59" ht="12.75">
      <c r="BE45" s="280"/>
      <c r="BF45" s="280"/>
      <c r="BG45" s="280"/>
    </row>
    <row r="46" spans="57:59" ht="12.75">
      <c r="BE46" s="280"/>
      <c r="BF46" s="280"/>
      <c r="BG46" s="280"/>
    </row>
    <row r="47" spans="57:59" ht="12.75">
      <c r="BE47" s="280"/>
      <c r="BF47" s="280"/>
      <c r="BG47" s="280"/>
    </row>
    <row r="48" spans="57:59" ht="12.75">
      <c r="BE48" s="280"/>
      <c r="BF48" s="280"/>
      <c r="BG48" s="280"/>
    </row>
    <row r="49" spans="57:59" ht="12.75">
      <c r="BE49" s="280"/>
      <c r="BF49" s="280"/>
      <c r="BG49" s="280"/>
    </row>
    <row r="50" spans="57:59" ht="12.75">
      <c r="BE50" s="280"/>
      <c r="BF50" s="280"/>
      <c r="BG50" s="280"/>
    </row>
    <row r="51" spans="57:59" ht="12.75">
      <c r="BE51" s="280"/>
      <c r="BF51" s="280"/>
      <c r="BG51" s="280"/>
    </row>
    <row r="52" spans="57:59" ht="12.75">
      <c r="BE52" s="280"/>
      <c r="BF52" s="280"/>
      <c r="BG52" s="280"/>
    </row>
    <row r="53" spans="57:59" ht="12.75">
      <c r="BE53" s="280"/>
      <c r="BF53" s="280"/>
      <c r="BG53" s="280"/>
    </row>
    <row r="54" spans="57:59" ht="12.75">
      <c r="BE54" s="280"/>
      <c r="BF54" s="280"/>
      <c r="BG54" s="280"/>
    </row>
    <row r="55" spans="57:59" ht="12.75">
      <c r="BE55" s="280"/>
      <c r="BF55" s="280"/>
      <c r="BG55" s="280"/>
    </row>
    <row r="56" spans="57:59" ht="12.75">
      <c r="BE56" s="280"/>
      <c r="BF56" s="280"/>
      <c r="BG56" s="280"/>
    </row>
    <row r="57" spans="57:59" ht="12.75">
      <c r="BE57" s="280"/>
      <c r="BF57" s="280"/>
      <c r="BG57" s="280"/>
    </row>
    <row r="58" spans="57:59" ht="12.75">
      <c r="BE58" s="280"/>
      <c r="BF58" s="280"/>
      <c r="BG58" s="280"/>
    </row>
    <row r="59" spans="57:59" ht="12.75">
      <c r="BE59" s="280"/>
      <c r="BF59" s="280"/>
      <c r="BG59" s="280"/>
    </row>
    <row r="60" spans="57:59" ht="12.75">
      <c r="BE60" s="280"/>
      <c r="BF60" s="280"/>
      <c r="BG60" s="280"/>
    </row>
    <row r="61" spans="57:59" ht="12.75">
      <c r="BE61" s="280"/>
      <c r="BF61" s="280"/>
      <c r="BG61" s="280"/>
    </row>
    <row r="62" spans="57:59" ht="12.75">
      <c r="BE62" s="280"/>
      <c r="BF62" s="280"/>
      <c r="BG62" s="280"/>
    </row>
    <row r="63" spans="57:59" ht="12.75">
      <c r="BE63" s="280"/>
      <c r="BF63" s="280"/>
      <c r="BG63" s="280"/>
    </row>
    <row r="64" spans="57:59" ht="12.75">
      <c r="BE64" s="280"/>
      <c r="BF64" s="280"/>
      <c r="BG64" s="280"/>
    </row>
    <row r="65" spans="57:59" ht="12.75">
      <c r="BE65" s="280"/>
      <c r="BF65" s="280"/>
      <c r="BG65" s="280"/>
    </row>
    <row r="66" spans="57:59" ht="12.75">
      <c r="BE66" s="280"/>
      <c r="BF66" s="280"/>
      <c r="BG66" s="280"/>
    </row>
    <row r="67" spans="57:59" ht="12.75">
      <c r="BE67" s="280"/>
      <c r="BF67" s="280"/>
      <c r="BG67" s="280"/>
    </row>
    <row r="68" spans="57:59" ht="12.75">
      <c r="BE68" s="280"/>
      <c r="BF68" s="280"/>
      <c r="BG68" s="280"/>
    </row>
    <row r="69" spans="57:59" ht="12.75">
      <c r="BE69" s="280"/>
      <c r="BF69" s="280"/>
      <c r="BG69" s="280"/>
    </row>
    <row r="70" spans="57:59" ht="12.75">
      <c r="BE70" s="280"/>
      <c r="BF70" s="280"/>
      <c r="BG70" s="280"/>
    </row>
    <row r="71" spans="57:59" ht="12.75">
      <c r="BE71" s="280"/>
      <c r="BF71" s="280"/>
      <c r="BG71" s="280"/>
    </row>
    <row r="72" spans="57:59" ht="12.75">
      <c r="BE72" s="280"/>
      <c r="BF72" s="280"/>
      <c r="BG72" s="280"/>
    </row>
    <row r="73" spans="57:59" ht="12.75">
      <c r="BE73" s="280"/>
      <c r="BF73" s="280"/>
      <c r="BG73" s="280"/>
    </row>
    <row r="74" spans="57:59" ht="12.75">
      <c r="BE74" s="280"/>
      <c r="BF74" s="280"/>
      <c r="BG74" s="280"/>
    </row>
    <row r="75" spans="57:59" ht="12.75">
      <c r="BE75" s="280"/>
      <c r="BF75" s="280"/>
      <c r="BG75" s="280"/>
    </row>
    <row r="76" spans="57:59" ht="12.75">
      <c r="BE76" s="280"/>
      <c r="BF76" s="280"/>
      <c r="BG76" s="280"/>
    </row>
    <row r="77" spans="57:59" ht="12.75">
      <c r="BE77" s="280"/>
      <c r="BF77" s="280"/>
      <c r="BG77" s="280"/>
    </row>
    <row r="78" spans="57:59" ht="12.75">
      <c r="BE78" s="280"/>
      <c r="BF78" s="280"/>
      <c r="BG78" s="280"/>
    </row>
    <row r="79" spans="57:59" ht="12.75">
      <c r="BE79" s="280"/>
      <c r="BF79" s="280"/>
      <c r="BG79" s="280"/>
    </row>
    <row r="80" spans="57:59" ht="12.75">
      <c r="BE80" s="280"/>
      <c r="BF80" s="280"/>
      <c r="BG80" s="280"/>
    </row>
    <row r="81" spans="57:59" ht="12.75">
      <c r="BE81" s="280"/>
      <c r="BF81" s="280"/>
      <c r="BG81" s="280"/>
    </row>
    <row r="82" spans="57:59" ht="12.75">
      <c r="BE82" s="280"/>
      <c r="BF82" s="280"/>
      <c r="BG82" s="280"/>
    </row>
    <row r="83" spans="57:59" ht="12.75">
      <c r="BE83" s="280"/>
      <c r="BF83" s="280"/>
      <c r="BG83" s="280"/>
    </row>
    <row r="84" spans="57:59" ht="12.75">
      <c r="BE84" s="280"/>
      <c r="BF84" s="280"/>
      <c r="BG84" s="280"/>
    </row>
    <row r="85" spans="57:59" ht="12.75">
      <c r="BE85" s="280"/>
      <c r="BF85" s="280"/>
      <c r="BG85" s="280"/>
    </row>
    <row r="86" spans="57:59" ht="12.75">
      <c r="BE86" s="280"/>
      <c r="BF86" s="280"/>
      <c r="BG86" s="280"/>
    </row>
    <row r="87" spans="57:59" ht="12.75">
      <c r="BE87" s="280"/>
      <c r="BF87" s="280"/>
      <c r="BG87" s="280"/>
    </row>
    <row r="88" spans="57:59" ht="12.75">
      <c r="BE88" s="280"/>
      <c r="BF88" s="280"/>
      <c r="BG88" s="280"/>
    </row>
    <row r="89" spans="57:59" ht="12.75">
      <c r="BE89" s="280"/>
      <c r="BF89" s="280"/>
      <c r="BG89" s="280"/>
    </row>
    <row r="90" spans="57:59" ht="12.75">
      <c r="BE90" s="280"/>
      <c r="BF90" s="280"/>
      <c r="BG90" s="280"/>
    </row>
    <row r="91" spans="57:59" ht="12.75">
      <c r="BE91" s="280"/>
      <c r="BF91" s="280"/>
      <c r="BG91" s="280"/>
    </row>
    <row r="92" spans="57:59" ht="12.75">
      <c r="BE92" s="280"/>
      <c r="BF92" s="280"/>
      <c r="BG92" s="280"/>
    </row>
    <row r="93" spans="57:59" ht="12.75">
      <c r="BE93" s="280"/>
      <c r="BF93" s="280"/>
      <c r="BG93" s="280"/>
    </row>
    <row r="94" spans="57:59" ht="12.75">
      <c r="BE94" s="280"/>
      <c r="BF94" s="280"/>
      <c r="BG94" s="280"/>
    </row>
    <row r="95" spans="57:59" ht="12.75">
      <c r="BE95" s="280"/>
      <c r="BF95" s="280"/>
      <c r="BG95" s="280"/>
    </row>
    <row r="96" spans="57:59" ht="12.75">
      <c r="BE96" s="280"/>
      <c r="BF96" s="280"/>
      <c r="BG96" s="280"/>
    </row>
    <row r="97" spans="57:59" ht="12.75">
      <c r="BE97" s="280"/>
      <c r="BF97" s="280"/>
      <c r="BG97" s="280"/>
    </row>
    <row r="98" spans="57:59" ht="12.75">
      <c r="BE98" s="280"/>
      <c r="BF98" s="280"/>
      <c r="BG98" s="280"/>
    </row>
    <row r="99" spans="57:59" ht="12.75">
      <c r="BE99" s="280"/>
      <c r="BF99" s="280"/>
      <c r="BG99" s="280"/>
    </row>
    <row r="100" spans="57:59" ht="12.75">
      <c r="BE100" s="280"/>
      <c r="BF100" s="280"/>
      <c r="BG100" s="280"/>
    </row>
    <row r="101" spans="57:59" ht="12.75">
      <c r="BE101" s="280"/>
      <c r="BF101" s="280"/>
      <c r="BG101" s="280"/>
    </row>
    <row r="102" spans="57:59" ht="12.75">
      <c r="BE102" s="280"/>
      <c r="BF102" s="280"/>
      <c r="BG102" s="280"/>
    </row>
    <row r="103" spans="57:59" ht="12.75">
      <c r="BE103" s="280"/>
      <c r="BF103" s="280"/>
      <c r="BG103" s="280"/>
    </row>
    <row r="104" spans="57:59" ht="12.75">
      <c r="BE104" s="280"/>
      <c r="BF104" s="280"/>
      <c r="BG104" s="280"/>
    </row>
    <row r="105" spans="57:59" ht="12.75">
      <c r="BE105" s="280"/>
      <c r="BF105" s="280"/>
      <c r="BG105" s="280"/>
    </row>
    <row r="106" spans="57:59" ht="12.75">
      <c r="BE106" s="280"/>
      <c r="BF106" s="280"/>
      <c r="BG106" s="280"/>
    </row>
    <row r="107" spans="57:59" ht="12.75">
      <c r="BE107" s="280"/>
      <c r="BF107" s="280"/>
      <c r="BG107" s="280"/>
    </row>
    <row r="108" spans="57:59" ht="12.75">
      <c r="BE108" s="280"/>
      <c r="BF108" s="280"/>
      <c r="BG108" s="280"/>
    </row>
    <row r="109" spans="57:59" ht="12.75">
      <c r="BE109" s="280"/>
      <c r="BF109" s="280"/>
      <c r="BG109" s="280"/>
    </row>
    <row r="110" spans="57:59" ht="12.75">
      <c r="BE110" s="280"/>
      <c r="BF110" s="280"/>
      <c r="BG110" s="280"/>
    </row>
    <row r="111" spans="57:59" ht="12.75">
      <c r="BE111" s="280"/>
      <c r="BF111" s="280"/>
      <c r="BG111" s="280"/>
    </row>
    <row r="112" spans="57:59" ht="12.75">
      <c r="BE112" s="280"/>
      <c r="BF112" s="280"/>
      <c r="BG112" s="280"/>
    </row>
    <row r="113" spans="57:59" ht="12.75">
      <c r="BE113" s="280"/>
      <c r="BF113" s="280"/>
      <c r="BG113" s="280"/>
    </row>
    <row r="114" spans="57:59" ht="12.75">
      <c r="BE114" s="280"/>
      <c r="BF114" s="280"/>
      <c r="BG114" s="280"/>
    </row>
    <row r="115" spans="57:59" ht="12.75">
      <c r="BE115" s="280"/>
      <c r="BF115" s="280"/>
      <c r="BG115" s="280"/>
    </row>
    <row r="116" spans="57:59" ht="12.75">
      <c r="BE116" s="280"/>
      <c r="BF116" s="280"/>
      <c r="BG116" s="280"/>
    </row>
    <row r="117" spans="57:59" ht="12.75">
      <c r="BE117" s="280"/>
      <c r="BF117" s="280"/>
      <c r="BG117" s="280"/>
    </row>
    <row r="118" spans="57:59" ht="12.75">
      <c r="BE118" s="280"/>
      <c r="BF118" s="280"/>
      <c r="BG118" s="280"/>
    </row>
    <row r="119" spans="57:59" ht="12.75">
      <c r="BE119" s="280"/>
      <c r="BF119" s="280"/>
      <c r="BG119" s="280"/>
    </row>
    <row r="120" spans="57:59" ht="12.75">
      <c r="BE120" s="280"/>
      <c r="BF120" s="280"/>
      <c r="BG120" s="280"/>
    </row>
    <row r="121" spans="57:59" ht="12.75">
      <c r="BE121" s="280"/>
      <c r="BF121" s="280"/>
      <c r="BG121" s="280"/>
    </row>
    <row r="122" spans="57:59" ht="12.75">
      <c r="BE122" s="280"/>
      <c r="BF122" s="280"/>
      <c r="BG122" s="280"/>
    </row>
    <row r="123" spans="57:59" ht="12.75">
      <c r="BE123" s="280"/>
      <c r="BF123" s="280"/>
      <c r="BG123" s="280"/>
    </row>
    <row r="124" spans="57:59" ht="12.75">
      <c r="BE124" s="280"/>
      <c r="BF124" s="280"/>
      <c r="BG124" s="280"/>
    </row>
    <row r="125" spans="57:59" ht="12.75">
      <c r="BE125" s="280"/>
      <c r="BF125" s="280"/>
      <c r="BG125" s="280"/>
    </row>
    <row r="126" spans="57:59" ht="12.75">
      <c r="BE126" s="280"/>
      <c r="BF126" s="280"/>
      <c r="BG126" s="280"/>
    </row>
    <row r="127" spans="57:59" ht="12.75">
      <c r="BE127" s="280"/>
      <c r="BF127" s="280"/>
      <c r="BG127" s="280"/>
    </row>
    <row r="128" spans="57:59" ht="12.75">
      <c r="BE128" s="280"/>
      <c r="BF128" s="280"/>
      <c r="BG128" s="280"/>
    </row>
    <row r="129" spans="57:59" ht="12.75">
      <c r="BE129" s="280"/>
      <c r="BF129" s="280"/>
      <c r="BG129" s="280"/>
    </row>
    <row r="130" spans="57:59" ht="12.75">
      <c r="BE130" s="280"/>
      <c r="BF130" s="280"/>
      <c r="BG130" s="280"/>
    </row>
    <row r="131" spans="57:59" ht="12.75">
      <c r="BE131" s="280"/>
      <c r="BF131" s="280"/>
      <c r="BG131" s="280"/>
    </row>
    <row r="132" spans="57:59" ht="12.75">
      <c r="BE132" s="280"/>
      <c r="BF132" s="280"/>
      <c r="BG132" s="280"/>
    </row>
    <row r="133" spans="57:59" ht="12.75">
      <c r="BE133" s="280"/>
      <c r="BF133" s="280"/>
      <c r="BG133" s="280"/>
    </row>
    <row r="134" spans="57:59" ht="12.75">
      <c r="BE134" s="280"/>
      <c r="BF134" s="280"/>
      <c r="BG134" s="280"/>
    </row>
    <row r="135" spans="57:59" ht="12.75">
      <c r="BE135" s="280"/>
      <c r="BF135" s="280"/>
      <c r="BG135" s="280"/>
    </row>
    <row r="136" spans="57:59" ht="12.75">
      <c r="BE136" s="280"/>
      <c r="BF136" s="280"/>
      <c r="BG136" s="280"/>
    </row>
    <row r="137" spans="57:59" ht="12.75">
      <c r="BE137" s="280"/>
      <c r="BF137" s="280"/>
      <c r="BG137" s="280"/>
    </row>
    <row r="138" spans="57:59" ht="12.75">
      <c r="BE138" s="280"/>
      <c r="BF138" s="280"/>
      <c r="BG138" s="280"/>
    </row>
    <row r="139" spans="57:59" ht="12.75">
      <c r="BE139" s="280"/>
      <c r="BF139" s="280"/>
      <c r="BG139" s="280"/>
    </row>
    <row r="140" spans="57:59" ht="12.75">
      <c r="BE140" s="280"/>
      <c r="BF140" s="280"/>
      <c r="BG140" s="280"/>
    </row>
    <row r="141" spans="57:59" ht="12.75">
      <c r="BE141" s="280"/>
      <c r="BF141" s="280"/>
      <c r="BG141" s="280"/>
    </row>
    <row r="142" spans="57:59" ht="12.75">
      <c r="BE142" s="280"/>
      <c r="BF142" s="280"/>
      <c r="BG142" s="280"/>
    </row>
    <row r="143" spans="57:59" ht="12.75">
      <c r="BE143" s="280"/>
      <c r="BF143" s="280"/>
      <c r="BG143" s="280"/>
    </row>
    <row r="144" spans="57:59" ht="12.75">
      <c r="BE144" s="280"/>
      <c r="BF144" s="280"/>
      <c r="BG144" s="280"/>
    </row>
    <row r="145" spans="57:59" ht="12.75">
      <c r="BE145" s="280"/>
      <c r="BF145" s="280"/>
      <c r="BG145" s="280"/>
    </row>
    <row r="146" spans="57:59" ht="12.75">
      <c r="BE146" s="280"/>
      <c r="BF146" s="280"/>
      <c r="BG146" s="280"/>
    </row>
    <row r="147" spans="57:59" ht="12.75">
      <c r="BE147" s="280"/>
      <c r="BF147" s="280"/>
      <c r="BG147" s="280"/>
    </row>
    <row r="148" spans="57:59" ht="12.75">
      <c r="BE148" s="280"/>
      <c r="BF148" s="280"/>
      <c r="BG148" s="280"/>
    </row>
    <row r="149" spans="57:59" ht="12.75">
      <c r="BE149" s="280"/>
      <c r="BF149" s="280"/>
      <c r="BG149" s="280"/>
    </row>
    <row r="150" spans="57:59" ht="12.75">
      <c r="BE150" s="280"/>
      <c r="BF150" s="280"/>
      <c r="BG150" s="280"/>
    </row>
    <row r="151" spans="57:59" ht="12.75">
      <c r="BE151" s="280"/>
      <c r="BF151" s="280"/>
      <c r="BG151" s="280"/>
    </row>
    <row r="152" spans="57:59" ht="12.75">
      <c r="BE152" s="280"/>
      <c r="BF152" s="280"/>
      <c r="BG152" s="280"/>
    </row>
    <row r="153" spans="57:59" ht="12.75">
      <c r="BE153" s="280"/>
      <c r="BF153" s="280"/>
      <c r="BG153" s="280"/>
    </row>
    <row r="154" spans="57:59" ht="12.75">
      <c r="BE154" s="280"/>
      <c r="BF154" s="280"/>
      <c r="BG154" s="280"/>
    </row>
    <row r="155" spans="57:59" ht="12.75">
      <c r="BE155" s="280"/>
      <c r="BF155" s="280"/>
      <c r="BG155" s="280"/>
    </row>
    <row r="156" spans="57:59" ht="12.75">
      <c r="BE156" s="280"/>
      <c r="BF156" s="280"/>
      <c r="BG156" s="280"/>
    </row>
    <row r="157" spans="57:59" ht="12.75">
      <c r="BE157" s="280"/>
      <c r="BF157" s="280"/>
      <c r="BG157" s="280"/>
    </row>
    <row r="158" spans="57:59" ht="12.75">
      <c r="BE158" s="280"/>
      <c r="BF158" s="280"/>
      <c r="BG158" s="280"/>
    </row>
    <row r="159" spans="57:59" ht="12.75">
      <c r="BE159" s="280"/>
      <c r="BF159" s="280"/>
      <c r="BG159" s="280"/>
    </row>
    <row r="160" spans="57:59" ht="12.75">
      <c r="BE160" s="280"/>
      <c r="BF160" s="280"/>
      <c r="BG160" s="280"/>
    </row>
    <row r="161" spans="57:59" ht="12.75">
      <c r="BE161" s="280"/>
      <c r="BF161" s="280"/>
      <c r="BG161" s="280"/>
    </row>
    <row r="162" spans="57:59" ht="12.75">
      <c r="BE162" s="280"/>
      <c r="BF162" s="280"/>
      <c r="BG162" s="280"/>
    </row>
    <row r="163" spans="57:59" ht="12.75">
      <c r="BE163" s="280"/>
      <c r="BF163" s="280"/>
      <c r="BG163" s="280"/>
    </row>
    <row r="164" spans="57:59" ht="12.75">
      <c r="BE164" s="280"/>
      <c r="BF164" s="280"/>
      <c r="BG164" s="280"/>
    </row>
    <row r="165" spans="57:59" ht="12.75">
      <c r="BE165" s="280"/>
      <c r="BF165" s="280"/>
      <c r="BG165" s="280"/>
    </row>
    <row r="166" spans="57:59" ht="12.75">
      <c r="BE166" s="280"/>
      <c r="BF166" s="280"/>
      <c r="BG166" s="280"/>
    </row>
    <row r="167" spans="57:59" ht="12.75">
      <c r="BE167" s="280"/>
      <c r="BF167" s="280"/>
      <c r="BG167" s="280"/>
    </row>
    <row r="168" spans="57:59" ht="12.75">
      <c r="BE168" s="280"/>
      <c r="BF168" s="280"/>
      <c r="BG168" s="280"/>
    </row>
    <row r="169" spans="57:59" ht="12.75">
      <c r="BE169" s="280"/>
      <c r="BF169" s="280"/>
      <c r="BG169" s="280"/>
    </row>
    <row r="170" spans="57:59" ht="12.75">
      <c r="BE170" s="280"/>
      <c r="BF170" s="280"/>
      <c r="BG170" s="280"/>
    </row>
    <row r="171" spans="57:59" ht="12.75">
      <c r="BE171" s="280"/>
      <c r="BF171" s="280"/>
      <c r="BG171" s="280"/>
    </row>
    <row r="172" spans="57:59" ht="12.75">
      <c r="BE172" s="280"/>
      <c r="BF172" s="280"/>
      <c r="BG172" s="280"/>
    </row>
    <row r="173" spans="57:59" ht="12.75">
      <c r="BE173" s="280"/>
      <c r="BF173" s="280"/>
      <c r="BG173" s="280"/>
    </row>
    <row r="174" spans="57:59" ht="12.75">
      <c r="BE174" s="280"/>
      <c r="BF174" s="280"/>
      <c r="BG174" s="280"/>
    </row>
    <row r="175" spans="57:59" ht="12.75">
      <c r="BE175" s="280"/>
      <c r="BF175" s="280"/>
      <c r="BG175" s="280"/>
    </row>
    <row r="176" spans="57:59" ht="12.75">
      <c r="BE176" s="280"/>
      <c r="BF176" s="280"/>
      <c r="BG176" s="280"/>
    </row>
    <row r="177" spans="57:59" ht="12.75">
      <c r="BE177" s="280"/>
      <c r="BF177" s="280"/>
      <c r="BG177" s="280"/>
    </row>
    <row r="178" spans="57:59" ht="12.75">
      <c r="BE178" s="280"/>
      <c r="BF178" s="280"/>
      <c r="BG178" s="280"/>
    </row>
    <row r="179" spans="57:59" ht="12.75">
      <c r="BE179" s="280"/>
      <c r="BF179" s="280"/>
      <c r="BG179" s="280"/>
    </row>
    <row r="180" spans="57:59" ht="12.75">
      <c r="BE180" s="280"/>
      <c r="BF180" s="280"/>
      <c r="BG180" s="280"/>
    </row>
    <row r="181" spans="57:59" ht="12.75">
      <c r="BE181" s="280"/>
      <c r="BF181" s="280"/>
      <c r="BG181" s="280"/>
    </row>
    <row r="182" spans="57:59" ht="12.75">
      <c r="BE182" s="280"/>
      <c r="BF182" s="280"/>
      <c r="BG182" s="280"/>
    </row>
    <row r="183" spans="57:59" ht="12.75">
      <c r="BE183" s="280"/>
      <c r="BF183" s="280"/>
      <c r="BG183" s="280"/>
    </row>
    <row r="184" spans="57:59" ht="12.75">
      <c r="BE184" s="280"/>
      <c r="BF184" s="280"/>
      <c r="BG184" s="280"/>
    </row>
    <row r="185" spans="57:59" ht="12.75">
      <c r="BE185" s="280"/>
      <c r="BF185" s="280"/>
      <c r="BG185" s="280"/>
    </row>
    <row r="186" spans="57:59" ht="12.75">
      <c r="BE186" s="280"/>
      <c r="BF186" s="280"/>
      <c r="BG186" s="280"/>
    </row>
    <row r="187" spans="57:59" ht="12.75">
      <c r="BE187" s="280"/>
      <c r="BF187" s="280"/>
      <c r="BG187" s="280"/>
    </row>
    <row r="188" spans="57:59" ht="12.75">
      <c r="BE188" s="280"/>
      <c r="BF188" s="280"/>
      <c r="BG188" s="280"/>
    </row>
    <row r="189" spans="57:59" ht="12.75">
      <c r="BE189" s="280"/>
      <c r="BF189" s="280"/>
      <c r="BG189" s="280"/>
    </row>
    <row r="190" spans="57:59" ht="12.75">
      <c r="BE190" s="280"/>
      <c r="BF190" s="280"/>
      <c r="BG190" s="280"/>
    </row>
    <row r="191" spans="57:59" ht="12.75">
      <c r="BE191" s="280"/>
      <c r="BF191" s="280"/>
      <c r="BG191" s="280"/>
    </row>
    <row r="192" spans="57:59" ht="12.75">
      <c r="BE192" s="280"/>
      <c r="BF192" s="280"/>
      <c r="BG192" s="280"/>
    </row>
    <row r="193" spans="57:59" ht="12.75">
      <c r="BE193" s="280"/>
      <c r="BF193" s="280"/>
      <c r="BG193" s="280"/>
    </row>
    <row r="194" spans="57:59" ht="12.75">
      <c r="BE194" s="280"/>
      <c r="BF194" s="280"/>
      <c r="BG194" s="280"/>
    </row>
    <row r="195" spans="57:59" ht="12.75">
      <c r="BE195" s="280"/>
      <c r="BF195" s="280"/>
      <c r="BG195" s="280"/>
    </row>
    <row r="196" spans="57:59" ht="12.75">
      <c r="BE196" s="280"/>
      <c r="BF196" s="280"/>
      <c r="BG196" s="280"/>
    </row>
    <row r="197" spans="57:59" ht="12.75">
      <c r="BE197" s="280"/>
      <c r="BF197" s="280"/>
      <c r="BG197" s="280"/>
    </row>
    <row r="198" spans="57:59" ht="12.75">
      <c r="BE198" s="280"/>
      <c r="BF198" s="280"/>
      <c r="BG198" s="280"/>
    </row>
    <row r="199" spans="57:59" ht="12.75">
      <c r="BE199" s="280"/>
      <c r="BF199" s="280"/>
      <c r="BG199" s="280"/>
    </row>
    <row r="200" spans="57:59" ht="12.75">
      <c r="BE200" s="280"/>
      <c r="BF200" s="280"/>
      <c r="BG200" s="280"/>
    </row>
    <row r="201" spans="57:59" ht="12.75">
      <c r="BE201" s="280"/>
      <c r="BF201" s="280"/>
      <c r="BG201" s="280"/>
    </row>
    <row r="202" spans="57:59" ht="12.75">
      <c r="BE202" s="280"/>
      <c r="BF202" s="280"/>
      <c r="BG202" s="280"/>
    </row>
    <row r="203" spans="57:59" ht="12.75">
      <c r="BE203" s="280"/>
      <c r="BF203" s="280"/>
      <c r="BG203" s="280"/>
    </row>
    <row r="204" spans="57:59" ht="12.75">
      <c r="BE204" s="280"/>
      <c r="BF204" s="280"/>
      <c r="BG204" s="280"/>
    </row>
    <row r="205" spans="57:59" ht="12.75">
      <c r="BE205" s="280"/>
      <c r="BF205" s="280"/>
      <c r="BG205" s="280"/>
    </row>
    <row r="206" spans="57:59" ht="12.75">
      <c r="BE206" s="280"/>
      <c r="BF206" s="280"/>
      <c r="BG206" s="280"/>
    </row>
    <row r="207" spans="57:59" ht="12.75">
      <c r="BE207" s="280"/>
      <c r="BF207" s="280"/>
      <c r="BG207" s="280"/>
    </row>
    <row r="208" spans="57:59" ht="12.75">
      <c r="BE208" s="280"/>
      <c r="BF208" s="280"/>
      <c r="BG208" s="280"/>
    </row>
    <row r="209" spans="57:59" ht="12.75">
      <c r="BE209" s="280"/>
      <c r="BF209" s="280"/>
      <c r="BG209" s="280"/>
    </row>
    <row r="210" spans="57:59" ht="12.75">
      <c r="BE210" s="280"/>
      <c r="BF210" s="280"/>
      <c r="BG210" s="280"/>
    </row>
    <row r="211" spans="57:59" ht="12.75">
      <c r="BE211" s="280"/>
      <c r="BF211" s="280"/>
      <c r="BG211" s="280"/>
    </row>
    <row r="212" spans="57:59" ht="12.75">
      <c r="BE212" s="280"/>
      <c r="BF212" s="280"/>
      <c r="BG212" s="280"/>
    </row>
    <row r="213" spans="57:59" ht="12.75">
      <c r="BE213" s="280"/>
      <c r="BF213" s="280"/>
      <c r="BG213" s="280"/>
    </row>
    <row r="214" spans="57:59" ht="12.75">
      <c r="BE214" s="280"/>
      <c r="BF214" s="280"/>
      <c r="BG214" s="280"/>
    </row>
    <row r="215" spans="57:59" ht="12.75">
      <c r="BE215" s="280"/>
      <c r="BF215" s="280"/>
      <c r="BG215" s="280"/>
    </row>
    <row r="216" spans="57:59" ht="12.75">
      <c r="BE216" s="280"/>
      <c r="BF216" s="280"/>
      <c r="BG216" s="280"/>
    </row>
    <row r="217" spans="57:59" ht="12.75">
      <c r="BE217" s="280"/>
      <c r="BF217" s="280"/>
      <c r="BG217" s="280"/>
    </row>
    <row r="218" spans="57:59" ht="12.75">
      <c r="BE218" s="280"/>
      <c r="BF218" s="280"/>
      <c r="BG218" s="280"/>
    </row>
    <row r="219" spans="57:59" ht="12.75">
      <c r="BE219" s="280"/>
      <c r="BF219" s="280"/>
      <c r="BG219" s="280"/>
    </row>
    <row r="220" spans="57:59" ht="12.75">
      <c r="BE220" s="280"/>
      <c r="BF220" s="280"/>
      <c r="BG220" s="280"/>
    </row>
    <row r="221" spans="57:59" ht="12.75">
      <c r="BE221" s="280"/>
      <c r="BF221" s="280"/>
      <c r="BG221" s="280"/>
    </row>
    <row r="222" spans="57:59" ht="12.75">
      <c r="BE222" s="280"/>
      <c r="BF222" s="280"/>
      <c r="BG222" s="280"/>
    </row>
    <row r="223" spans="57:59" ht="12.75">
      <c r="BE223" s="280"/>
      <c r="BF223" s="280"/>
      <c r="BG223" s="280"/>
    </row>
    <row r="224" spans="57:59" ht="12.75">
      <c r="BE224" s="280"/>
      <c r="BF224" s="280"/>
      <c r="BG224" s="280"/>
    </row>
    <row r="225" spans="57:59" ht="12.75">
      <c r="BE225" s="280"/>
      <c r="BF225" s="280"/>
      <c r="BG225" s="280"/>
    </row>
    <row r="226" spans="57:59" ht="12.75">
      <c r="BE226" s="280"/>
      <c r="BF226" s="280"/>
      <c r="BG226" s="280"/>
    </row>
    <row r="227" spans="57:59" ht="12.75">
      <c r="BE227" s="280"/>
      <c r="BF227" s="280"/>
      <c r="BG227" s="280"/>
    </row>
    <row r="228" spans="57:59" ht="12.75">
      <c r="BE228" s="280"/>
      <c r="BF228" s="280"/>
      <c r="BG228" s="280"/>
    </row>
    <row r="229" spans="57:59" ht="12.75">
      <c r="BE229" s="280"/>
      <c r="BF229" s="280"/>
      <c r="BG229" s="280"/>
    </row>
    <row r="230" spans="57:59" ht="12.75">
      <c r="BE230" s="280"/>
      <c r="BF230" s="280"/>
      <c r="BG230" s="280"/>
    </row>
    <row r="231" spans="57:59" ht="12.75">
      <c r="BE231" s="280"/>
      <c r="BF231" s="280"/>
      <c r="BG231" s="280"/>
    </row>
    <row r="232" spans="57:59" ht="12.75">
      <c r="BE232" s="280"/>
      <c r="BF232" s="280"/>
      <c r="BG232" s="280"/>
    </row>
    <row r="233" spans="57:59" ht="12.75">
      <c r="BE233" s="280"/>
      <c r="BF233" s="280"/>
      <c r="BG233" s="280"/>
    </row>
    <row r="234" spans="57:59" ht="12.75">
      <c r="BE234" s="280"/>
      <c r="BF234" s="280"/>
      <c r="BG234" s="280"/>
    </row>
    <row r="235" spans="57:59" ht="12.75">
      <c r="BE235" s="280"/>
      <c r="BF235" s="280"/>
      <c r="BG235" s="280"/>
    </row>
    <row r="236" spans="57:59" ht="12.75">
      <c r="BE236" s="280"/>
      <c r="BF236" s="280"/>
      <c r="BG236" s="280"/>
    </row>
    <row r="237" spans="57:59" ht="12.75">
      <c r="BE237" s="280"/>
      <c r="BF237" s="280"/>
      <c r="BG237" s="280"/>
    </row>
    <row r="238" spans="57:59" ht="12.75">
      <c r="BE238" s="280"/>
      <c r="BF238" s="280"/>
      <c r="BG238" s="280"/>
    </row>
    <row r="239" spans="57:59" ht="12.75">
      <c r="BE239" s="280"/>
      <c r="BF239" s="280"/>
      <c r="BG239" s="280"/>
    </row>
    <row r="240" spans="57:59" ht="12.75">
      <c r="BE240" s="280"/>
      <c r="BF240" s="280"/>
      <c r="BG240" s="280"/>
    </row>
    <row r="241" spans="57:59" ht="12.75">
      <c r="BE241" s="280"/>
      <c r="BF241" s="280"/>
      <c r="BG241" s="280"/>
    </row>
    <row r="242" spans="57:59" ht="12.75">
      <c r="BE242" s="280"/>
      <c r="BF242" s="280"/>
      <c r="BG242" s="280"/>
    </row>
    <row r="243" spans="57:59" ht="12.75">
      <c r="BE243" s="280"/>
      <c r="BF243" s="280"/>
      <c r="BG243" s="280"/>
    </row>
    <row r="244" spans="57:59" ht="12.75">
      <c r="BE244" s="280"/>
      <c r="BF244" s="280"/>
      <c r="BG244" s="280"/>
    </row>
    <row r="245" spans="57:59" ht="12.75">
      <c r="BE245" s="280"/>
      <c r="BF245" s="280"/>
      <c r="BG245" s="280"/>
    </row>
    <row r="246" spans="57:59" ht="12.75">
      <c r="BE246" s="280"/>
      <c r="BF246" s="280"/>
      <c r="BG246" s="280"/>
    </row>
    <row r="247" spans="57:59" ht="12.75">
      <c r="BE247" s="280"/>
      <c r="BF247" s="280"/>
      <c r="BG247" s="280"/>
    </row>
  </sheetData>
  <mergeCells count="8">
    <mergeCell ref="K6:AM6"/>
    <mergeCell ref="AU7:BC7"/>
    <mergeCell ref="Q1:AN1"/>
    <mergeCell ref="K3:AM3"/>
    <mergeCell ref="AU3:BC3"/>
    <mergeCell ref="K4:AM4"/>
    <mergeCell ref="K5:AM5"/>
    <mergeCell ref="AU5:BC5"/>
  </mergeCells>
  <printOptions horizontalCentered="1"/>
  <pageMargins left="0.7" right="0.4" top="0.5" bottom="1.5" header="0.3" footer="0.3"/>
  <pageSetup horizontalDpi="300" verticalDpi="300" orientation="portrait" paperSize="5" scale="7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73"/>
  <sheetViews>
    <sheetView workbookViewId="0" topLeftCell="A1">
      <selection activeCell="B19" sqref="B19"/>
    </sheetView>
  </sheetViews>
  <sheetFormatPr defaultColWidth="9.140625" defaultRowHeight="12.75"/>
  <cols>
    <col min="1" max="1" width="9.57421875" style="287" customWidth="1"/>
    <col min="2" max="2" width="5.421875" style="288" bestFit="1" customWidth="1"/>
    <col min="3" max="3" width="64.7109375" style="287" bestFit="1" customWidth="1"/>
    <col min="4" max="4" width="12.7109375" style="288" bestFit="1" customWidth="1"/>
    <col min="5" max="5" width="14.57421875" style="287" bestFit="1" customWidth="1"/>
    <col min="6" max="6" width="23.28125" style="336" bestFit="1" customWidth="1"/>
    <col min="7" max="7" width="15.7109375" style="336" customWidth="1"/>
    <col min="8" max="8" width="18.57421875" style="287" bestFit="1" customWidth="1"/>
    <col min="9" max="9" width="9.140625" style="287" customWidth="1"/>
    <col min="10" max="10" width="9.8515625" style="287" bestFit="1" customWidth="1"/>
    <col min="11" max="11" width="19.57421875" style="287" bestFit="1" customWidth="1"/>
    <col min="12" max="12" width="10.00390625" style="287" customWidth="1"/>
    <col min="13" max="13" width="2.140625" style="287" customWidth="1"/>
    <col min="14" max="14" width="19.421875" style="287" bestFit="1" customWidth="1"/>
    <col min="15" max="15" width="11.140625" style="287" customWidth="1"/>
    <col min="16" max="16384" width="9.140625" style="287" customWidth="1"/>
  </cols>
  <sheetData>
    <row r="1" ht="18.75">
      <c r="C1" s="289"/>
    </row>
    <row r="2" spans="3:6" ht="26.25">
      <c r="C2" s="290"/>
      <c r="E2" s="450"/>
      <c r="F2" s="341"/>
    </row>
    <row r="3" spans="2:15" ht="18.75">
      <c r="B3" s="291">
        <v>1</v>
      </c>
      <c r="C3" s="292" t="s">
        <v>469</v>
      </c>
      <c r="D3" s="293"/>
      <c r="E3" s="391"/>
      <c r="F3" s="643" t="s">
        <v>512</v>
      </c>
      <c r="G3" s="643"/>
      <c r="K3" s="644" t="s">
        <v>540</v>
      </c>
      <c r="L3" s="644"/>
      <c r="M3" s="644"/>
      <c r="N3" s="644"/>
      <c r="O3" s="644"/>
    </row>
    <row r="4" spans="2:15" ht="12.75">
      <c r="B4" s="291">
        <v>2</v>
      </c>
      <c r="C4" s="324" t="s">
        <v>117</v>
      </c>
      <c r="D4" s="293"/>
      <c r="F4" s="324" t="s">
        <v>514</v>
      </c>
      <c r="G4" s="293"/>
      <c r="H4" s="339"/>
      <c r="K4"/>
      <c r="L4"/>
      <c r="M4"/>
      <c r="N4"/>
      <c r="O4"/>
    </row>
    <row r="5" spans="2:15" ht="18.75">
      <c r="B5" s="291">
        <v>3</v>
      </c>
      <c r="C5" s="292" t="s">
        <v>470</v>
      </c>
      <c r="D5" s="294">
        <f>D6+D7+D8-D9</f>
        <v>0</v>
      </c>
      <c r="F5" s="324" t="s">
        <v>513</v>
      </c>
      <c r="G5" s="355"/>
      <c r="H5" s="339"/>
      <c r="K5" t="s">
        <v>541</v>
      </c>
      <c r="L5" s="390">
        <f>D6</f>
        <v>0</v>
      </c>
      <c r="M5"/>
      <c r="N5" t="s">
        <v>542</v>
      </c>
      <c r="O5" s="390">
        <f>D3</f>
        <v>0</v>
      </c>
    </row>
    <row r="6" spans="2:15" ht="18.75">
      <c r="B6" s="291">
        <v>4</v>
      </c>
      <c r="C6" s="295" t="s">
        <v>120</v>
      </c>
      <c r="D6" s="293"/>
      <c r="F6" s="324" t="s">
        <v>515</v>
      </c>
      <c r="G6" s="293"/>
      <c r="H6" s="339"/>
      <c r="K6" t="s">
        <v>543</v>
      </c>
      <c r="L6" s="390">
        <f>D7</f>
        <v>0</v>
      </c>
      <c r="M6"/>
      <c r="N6" t="s">
        <v>544</v>
      </c>
      <c r="O6" s="390">
        <f>D9</f>
        <v>0</v>
      </c>
    </row>
    <row r="7" spans="2:15" ht="18.75">
      <c r="B7" s="291">
        <v>5</v>
      </c>
      <c r="C7" s="295" t="s">
        <v>467</v>
      </c>
      <c r="D7" s="355"/>
      <c r="F7" s="324"/>
      <c r="G7" s="293">
        <f>SUM(G4:G6)</f>
        <v>0</v>
      </c>
      <c r="H7" s="339"/>
      <c r="K7" t="s">
        <v>545</v>
      </c>
      <c r="L7" s="336">
        <f>O8-SUM(L5:L6)</f>
        <v>0</v>
      </c>
      <c r="M7"/>
      <c r="N7"/>
      <c r="O7"/>
    </row>
    <row r="8" spans="2:15" ht="19.5" thickBot="1">
      <c r="B8" s="291">
        <v>6</v>
      </c>
      <c r="C8" s="295" t="s">
        <v>471</v>
      </c>
      <c r="D8" s="293"/>
      <c r="H8" s="339"/>
      <c r="K8"/>
      <c r="L8" s="389">
        <f>SUM(L5:L7)</f>
        <v>0</v>
      </c>
      <c r="M8"/>
      <c r="N8"/>
      <c r="O8" s="389">
        <f>SUM(O5:O7)</f>
        <v>0</v>
      </c>
    </row>
    <row r="9" spans="2:8" ht="19.5" thickTop="1">
      <c r="B9" s="291">
        <v>7</v>
      </c>
      <c r="C9" s="295" t="s">
        <v>131</v>
      </c>
      <c r="D9" s="293"/>
      <c r="F9" s="643" t="s">
        <v>536</v>
      </c>
      <c r="G9" s="643"/>
      <c r="H9" s="339"/>
    </row>
    <row r="10" spans="2:15" ht="18.75">
      <c r="B10" s="291">
        <v>8</v>
      </c>
      <c r="C10" s="292" t="s">
        <v>472</v>
      </c>
      <c r="D10" s="294">
        <f>D3-D5</f>
        <v>0</v>
      </c>
      <c r="E10" s="296"/>
      <c r="F10" s="324" t="s">
        <v>623</v>
      </c>
      <c r="G10" s="293"/>
      <c r="H10" s="339"/>
      <c r="O10" s="391"/>
    </row>
    <row r="11" spans="2:8" ht="18.75">
      <c r="B11" s="291">
        <v>9</v>
      </c>
      <c r="C11" s="292" t="s">
        <v>492</v>
      </c>
      <c r="D11" s="294">
        <f>+D12+D13+D14</f>
        <v>0</v>
      </c>
      <c r="E11" s="296"/>
      <c r="F11" s="324" t="s">
        <v>624</v>
      </c>
      <c r="G11" s="293"/>
      <c r="H11" s="339"/>
    </row>
    <row r="12" spans="2:8" ht="18.75">
      <c r="B12" s="291">
        <v>10</v>
      </c>
      <c r="C12" s="295" t="s">
        <v>473</v>
      </c>
      <c r="D12" s="293"/>
      <c r="F12" s="341" t="s">
        <v>598</v>
      </c>
      <c r="H12" s="339"/>
    </row>
    <row r="13" spans="2:8" ht="18.75">
      <c r="B13" s="291">
        <v>11</v>
      </c>
      <c r="C13" s="295" t="s">
        <v>185</v>
      </c>
      <c r="D13" s="293"/>
      <c r="F13" s="336" t="e">
        <f>D18*E3/D3</f>
        <v>#DIV/0!</v>
      </c>
      <c r="H13" s="339"/>
    </row>
    <row r="14" spans="2:8" ht="18.75">
      <c r="B14" s="291">
        <v>12</v>
      </c>
      <c r="C14" s="295" t="s">
        <v>186</v>
      </c>
      <c r="D14" s="342"/>
      <c r="H14" s="339"/>
    </row>
    <row r="15" spans="2:8" ht="18.75">
      <c r="B15" s="291">
        <v>13</v>
      </c>
      <c r="C15" s="295" t="s">
        <v>410</v>
      </c>
      <c r="D15" s="342"/>
      <c r="H15" s="339"/>
    </row>
    <row r="16" spans="2:8" ht="18.75">
      <c r="B16" s="291">
        <v>14</v>
      </c>
      <c r="C16" s="295" t="s">
        <v>55</v>
      </c>
      <c r="D16" s="342"/>
      <c r="H16" s="339"/>
    </row>
    <row r="17" spans="2:8" ht="18.75">
      <c r="B17" s="291">
        <v>15</v>
      </c>
      <c r="C17" s="295" t="s">
        <v>474</v>
      </c>
      <c r="D17" s="342">
        <f>D53</f>
        <v>0</v>
      </c>
      <c r="F17" s="370"/>
      <c r="H17" s="339"/>
    </row>
    <row r="18" spans="2:8" ht="18.75">
      <c r="B18" s="291">
        <v>16</v>
      </c>
      <c r="C18" s="292" t="s">
        <v>475</v>
      </c>
      <c r="D18" s="294">
        <f>+D10+D11-D17</f>
        <v>0</v>
      </c>
      <c r="E18" s="391"/>
      <c r="G18" s="364"/>
      <c r="H18" s="339"/>
    </row>
    <row r="19" spans="3:8" ht="26.25">
      <c r="C19" s="290"/>
      <c r="H19" s="339"/>
    </row>
    <row r="20" spans="3:8" ht="26.25">
      <c r="C20" s="290"/>
      <c r="H20" s="339"/>
    </row>
    <row r="21" spans="3:8" ht="21" thickBot="1">
      <c r="C21" s="297" t="s">
        <v>476</v>
      </c>
      <c r="H21" s="339"/>
    </row>
    <row r="22" spans="1:8" ht="19.5" thickBot="1">
      <c r="A22" s="638" t="s">
        <v>477</v>
      </c>
      <c r="B22" s="298" t="s">
        <v>478</v>
      </c>
      <c r="C22" s="299" t="s">
        <v>479</v>
      </c>
      <c r="D22" s="300" t="s">
        <v>163</v>
      </c>
      <c r="F22" s="341"/>
      <c r="H22" s="339"/>
    </row>
    <row r="23" spans="1:6" ht="12.75">
      <c r="A23" s="639"/>
      <c r="B23" s="301">
        <v>1</v>
      </c>
      <c r="C23" s="302" t="s">
        <v>122</v>
      </c>
      <c r="D23" s="345"/>
      <c r="F23" s="341"/>
    </row>
    <row r="24" spans="1:6" ht="12.75">
      <c r="A24" s="639"/>
      <c r="B24" s="301">
        <v>2</v>
      </c>
      <c r="C24" s="302" t="s">
        <v>123</v>
      </c>
      <c r="D24" s="346"/>
      <c r="F24" s="366"/>
    </row>
    <row r="25" spans="1:4" ht="12.75">
      <c r="A25" s="639"/>
      <c r="B25" s="301">
        <v>3</v>
      </c>
      <c r="C25" s="302" t="s">
        <v>124</v>
      </c>
      <c r="D25" s="346"/>
    </row>
    <row r="26" spans="1:4" ht="12.75">
      <c r="A26" s="639"/>
      <c r="B26" s="301">
        <v>4</v>
      </c>
      <c r="C26" s="302" t="s">
        <v>125</v>
      </c>
      <c r="D26" s="346"/>
    </row>
    <row r="27" spans="1:4" ht="12.75">
      <c r="A27" s="639"/>
      <c r="B27" s="301">
        <v>5</v>
      </c>
      <c r="C27" s="302" t="s">
        <v>126</v>
      </c>
      <c r="D27" s="346"/>
    </row>
    <row r="28" spans="1:4" ht="12.75">
      <c r="A28" s="639"/>
      <c r="B28" s="301">
        <v>6</v>
      </c>
      <c r="C28" s="302" t="s">
        <v>127</v>
      </c>
      <c r="D28" s="346"/>
    </row>
    <row r="29" spans="1:4" ht="12.75">
      <c r="A29" s="639"/>
      <c r="B29" s="301">
        <v>7</v>
      </c>
      <c r="C29" s="302" t="s">
        <v>128</v>
      </c>
      <c r="D29" s="346">
        <f>+D8-SUM(D23:D28)-D30-D31</f>
        <v>0</v>
      </c>
    </row>
    <row r="30" spans="1:4" ht="12.75">
      <c r="A30" s="639"/>
      <c r="B30" s="303">
        <v>8</v>
      </c>
      <c r="C30" s="304" t="s">
        <v>129</v>
      </c>
      <c r="D30" s="346"/>
    </row>
    <row r="31" spans="1:4" ht="16.5" thickBot="1">
      <c r="A31" s="639"/>
      <c r="B31" s="305">
        <v>9</v>
      </c>
      <c r="C31" s="304" t="s">
        <v>130</v>
      </c>
      <c r="D31" s="347"/>
    </row>
    <row r="32" spans="1:6" ht="19.5" thickBot="1">
      <c r="A32" s="640"/>
      <c r="B32" s="298"/>
      <c r="C32" s="306" t="s">
        <v>480</v>
      </c>
      <c r="D32" s="348">
        <f>SUM(D23:D31)</f>
        <v>0</v>
      </c>
      <c r="F32" s="374"/>
    </row>
    <row r="33" spans="1:8" ht="12.75">
      <c r="A33" s="641" t="s">
        <v>481</v>
      </c>
      <c r="B33" s="307">
        <v>10</v>
      </c>
      <c r="C33" s="302" t="s">
        <v>134</v>
      </c>
      <c r="D33" s="349"/>
      <c r="E33" s="368"/>
      <c r="G33" s="371"/>
      <c r="H33" s="336"/>
    </row>
    <row r="34" spans="1:5" ht="12.75">
      <c r="A34" s="641"/>
      <c r="B34" s="291">
        <v>11</v>
      </c>
      <c r="C34" s="302" t="s">
        <v>135</v>
      </c>
      <c r="D34" s="346"/>
      <c r="E34" s="368"/>
    </row>
    <row r="35" spans="1:8" ht="12.75">
      <c r="A35" s="641"/>
      <c r="B35" s="291">
        <v>12</v>
      </c>
      <c r="C35" s="302" t="s">
        <v>136</v>
      </c>
      <c r="D35" s="346"/>
      <c r="E35" s="368"/>
      <c r="F35" s="369"/>
      <c r="G35" s="371"/>
      <c r="H35" s="336"/>
    </row>
    <row r="36" spans="1:8" ht="12.75">
      <c r="A36" s="641"/>
      <c r="B36" s="291">
        <v>13</v>
      </c>
      <c r="C36" s="302" t="s">
        <v>137</v>
      </c>
      <c r="D36" s="346"/>
      <c r="E36" s="368"/>
      <c r="F36" s="368"/>
      <c r="G36" s="371"/>
      <c r="H36" s="336"/>
    </row>
    <row r="37" spans="1:8" ht="12.75">
      <c r="A37" s="641"/>
      <c r="B37" s="291">
        <v>14</v>
      </c>
      <c r="C37" s="302" t="s">
        <v>138</v>
      </c>
      <c r="D37" s="346"/>
      <c r="E37" s="368"/>
      <c r="F37" s="368"/>
      <c r="G37" s="371"/>
      <c r="H37" s="336"/>
    </row>
    <row r="38" spans="1:8" ht="12.75">
      <c r="A38" s="641"/>
      <c r="B38" s="291">
        <v>15</v>
      </c>
      <c r="C38" s="302" t="s">
        <v>139</v>
      </c>
      <c r="D38" s="445"/>
      <c r="E38" s="368"/>
      <c r="F38" s="368"/>
      <c r="G38" s="371"/>
      <c r="H38" s="336"/>
    </row>
    <row r="39" spans="1:8" ht="12.75">
      <c r="A39" s="641"/>
      <c r="B39" s="291">
        <v>16</v>
      </c>
      <c r="C39" s="302" t="s">
        <v>127</v>
      </c>
      <c r="D39" s="346"/>
      <c r="E39" s="368"/>
      <c r="F39" s="368"/>
      <c r="G39" s="371"/>
      <c r="H39" s="336"/>
    </row>
    <row r="40" spans="1:10" ht="12.75">
      <c r="A40" s="641"/>
      <c r="B40" s="291">
        <v>17</v>
      </c>
      <c r="C40" s="308" t="s">
        <v>140</v>
      </c>
      <c r="D40" s="346"/>
      <c r="E40" s="368"/>
      <c r="F40" s="368"/>
      <c r="G40" s="371"/>
      <c r="H40" s="336"/>
      <c r="I40" s="372"/>
      <c r="J40" s="367"/>
    </row>
    <row r="41" spans="1:10" ht="16.5">
      <c r="A41" s="641"/>
      <c r="B41" s="291">
        <v>18</v>
      </c>
      <c r="C41" s="302" t="s">
        <v>141</v>
      </c>
      <c r="D41" s="346"/>
      <c r="E41" s="368"/>
      <c r="F41" s="368"/>
      <c r="G41" s="371"/>
      <c r="H41" s="365"/>
      <c r="I41" s="373"/>
      <c r="J41" s="368"/>
    </row>
    <row r="42" spans="1:9" ht="16.5" thickBot="1">
      <c r="A42" s="641"/>
      <c r="B42" s="291">
        <v>19</v>
      </c>
      <c r="C42" s="302" t="s">
        <v>142</v>
      </c>
      <c r="D42" s="346"/>
      <c r="E42" s="368"/>
      <c r="F42" s="368"/>
      <c r="G42" s="371"/>
      <c r="H42" s="336"/>
      <c r="I42" s="336"/>
    </row>
    <row r="43" spans="1:8" ht="16.5" thickBot="1">
      <c r="A43" s="641"/>
      <c r="B43" s="291">
        <v>20</v>
      </c>
      <c r="C43" s="302" t="s">
        <v>143</v>
      </c>
      <c r="D43" s="346"/>
      <c r="E43" s="368"/>
      <c r="F43" s="368"/>
      <c r="G43" s="371"/>
      <c r="H43" s="357"/>
    </row>
    <row r="44" spans="1:8" ht="16.5" thickBot="1">
      <c r="A44" s="641"/>
      <c r="B44" s="291">
        <v>21</v>
      </c>
      <c r="C44" s="302" t="s">
        <v>144</v>
      </c>
      <c r="D44" s="346"/>
      <c r="E44" s="368"/>
      <c r="F44" s="368"/>
      <c r="H44" s="336"/>
    </row>
    <row r="45" spans="1:8" ht="16.5" thickBot="1">
      <c r="A45" s="641"/>
      <c r="B45" s="291">
        <v>22</v>
      </c>
      <c r="C45" s="302" t="s">
        <v>145</v>
      </c>
      <c r="D45" s="346"/>
      <c r="E45" s="368"/>
      <c r="F45" s="368"/>
      <c r="H45" s="375"/>
    </row>
    <row r="46" spans="1:8" ht="12.75">
      <c r="A46" s="641"/>
      <c r="B46" s="291">
        <v>23</v>
      </c>
      <c r="C46" s="302" t="s">
        <v>146</v>
      </c>
      <c r="D46" s="346"/>
      <c r="E46" s="368"/>
      <c r="F46" s="368"/>
      <c r="H46" s="336"/>
    </row>
    <row r="47" spans="1:8" ht="12.75">
      <c r="A47" s="641"/>
      <c r="B47" s="291">
        <v>24</v>
      </c>
      <c r="C47" s="302" t="s">
        <v>147</v>
      </c>
      <c r="D47" s="346"/>
      <c r="E47" s="368"/>
      <c r="F47" s="368"/>
      <c r="H47" s="336"/>
    </row>
    <row r="48" spans="1:6" ht="12.75">
      <c r="A48" s="641"/>
      <c r="B48" s="291">
        <v>25</v>
      </c>
      <c r="C48" s="302" t="s">
        <v>148</v>
      </c>
      <c r="D48" s="346"/>
      <c r="E48" s="368"/>
      <c r="F48" s="368"/>
    </row>
    <row r="49" spans="1:4" ht="12.75">
      <c r="A49" s="642"/>
      <c r="B49" s="291">
        <v>26</v>
      </c>
      <c r="C49" s="302" t="s">
        <v>397</v>
      </c>
      <c r="D49" s="346"/>
    </row>
    <row r="50" spans="1:4" ht="12.75">
      <c r="A50" s="642"/>
      <c r="B50" s="291">
        <v>27</v>
      </c>
      <c r="C50" s="302" t="s">
        <v>398</v>
      </c>
      <c r="D50" s="346"/>
    </row>
    <row r="51" spans="1:4" ht="12.75">
      <c r="A51" s="642"/>
      <c r="B51" s="291">
        <v>28</v>
      </c>
      <c r="C51" s="302" t="s">
        <v>129</v>
      </c>
      <c r="D51" s="346"/>
    </row>
    <row r="52" spans="1:4" ht="16.5" thickBot="1">
      <c r="A52" s="642"/>
      <c r="B52" s="309">
        <v>29</v>
      </c>
      <c r="C52" s="302" t="s">
        <v>130</v>
      </c>
      <c r="D52" s="350"/>
    </row>
    <row r="53" spans="1:6" ht="19.5" thickBot="1">
      <c r="A53" s="642"/>
      <c r="B53" s="307"/>
      <c r="C53" s="310" t="s">
        <v>482</v>
      </c>
      <c r="D53" s="351">
        <f>SUM(D33:D48)</f>
        <v>0</v>
      </c>
      <c r="F53" s="368"/>
    </row>
    <row r="54" spans="1:4" ht="16.5" thickBot="1">
      <c r="A54" s="311"/>
      <c r="B54" s="312"/>
      <c r="C54" s="313"/>
      <c r="D54" s="314"/>
    </row>
    <row r="55" ht="12.75">
      <c r="D55" s="352"/>
    </row>
    <row r="56" spans="3:4" ht="12.75">
      <c r="C56" s="315" t="s">
        <v>483</v>
      </c>
      <c r="D56" s="353">
        <f>D18</f>
        <v>0</v>
      </c>
    </row>
    <row r="57" spans="3:4" ht="12.75">
      <c r="C57" s="315" t="s">
        <v>484</v>
      </c>
      <c r="D57" s="353"/>
    </row>
    <row r="58" spans="3:4" ht="12.75">
      <c r="C58" s="315" t="s">
        <v>485</v>
      </c>
      <c r="D58" s="353"/>
    </row>
    <row r="59" spans="3:4" ht="12.75">
      <c r="C59" s="315" t="s">
        <v>501</v>
      </c>
      <c r="D59" s="353"/>
    </row>
    <row r="60" spans="3:4" ht="12.75">
      <c r="C60" s="315" t="s">
        <v>486</v>
      </c>
      <c r="D60" s="353"/>
    </row>
    <row r="61" spans="3:4" ht="12.75">
      <c r="C61" s="315" t="s">
        <v>487</v>
      </c>
      <c r="D61" s="353"/>
    </row>
    <row r="62" ht="12.75">
      <c r="D62" s="354">
        <f>D56+D57+D58+D59+D61+D60</f>
        <v>0</v>
      </c>
    </row>
    <row r="63" ht="12.75">
      <c r="D63" s="352"/>
    </row>
    <row r="66" spans="1:9" ht="16.5">
      <c r="A66" s="316" t="s">
        <v>488</v>
      </c>
      <c r="B66" s="317"/>
      <c r="C66" s="316"/>
      <c r="D66" s="317" t="s">
        <v>489</v>
      </c>
      <c r="E66" s="316" t="s">
        <v>490</v>
      </c>
      <c r="I66" s="316"/>
    </row>
    <row r="67" spans="1:5" ht="12.75">
      <c r="A67" s="318"/>
      <c r="B67" s="319"/>
      <c r="C67" s="320"/>
      <c r="D67" s="319"/>
      <c r="E67" s="320"/>
    </row>
    <row r="68" spans="1:5" ht="12.75">
      <c r="A68" s="318"/>
      <c r="B68" s="319"/>
      <c r="C68" s="320"/>
      <c r="D68" s="319"/>
      <c r="E68" s="320"/>
    </row>
    <row r="69" spans="1:5" ht="12.75">
      <c r="A69" s="318"/>
      <c r="B69" s="319"/>
      <c r="C69" s="320"/>
      <c r="D69" s="319"/>
      <c r="E69" s="320"/>
    </row>
    <row r="70" spans="1:5" ht="12.75">
      <c r="A70" s="318"/>
      <c r="B70" s="319"/>
      <c r="C70" s="320"/>
      <c r="D70" s="319"/>
      <c r="E70" s="320"/>
    </row>
    <row r="71" spans="1:5" ht="12.75">
      <c r="A71" s="318"/>
      <c r="B71" s="319"/>
      <c r="C71" s="320"/>
      <c r="D71" s="319"/>
      <c r="E71" s="320"/>
    </row>
    <row r="72" spans="1:5" ht="12.75">
      <c r="A72" s="318"/>
      <c r="B72" s="319"/>
      <c r="C72" s="320"/>
      <c r="D72" s="319"/>
      <c r="E72" s="320"/>
    </row>
    <row r="73" spans="1:8" ht="17.25" thickBot="1">
      <c r="A73" s="321">
        <v>1</v>
      </c>
      <c r="B73" s="319"/>
      <c r="C73" s="316" t="s">
        <v>491</v>
      </c>
      <c r="D73" s="322">
        <f>SUM(D67:D72)</f>
        <v>0</v>
      </c>
      <c r="E73" s="322">
        <f>SUM(E67:E72)</f>
        <v>0</v>
      </c>
      <c r="F73" s="340"/>
      <c r="G73" s="340"/>
      <c r="H73" s="322"/>
    </row>
    <row r="74" ht="16.5" thickTop="1"/>
  </sheetData>
  <mergeCells count="5">
    <mergeCell ref="A22:A32"/>
    <mergeCell ref="A33:A53"/>
    <mergeCell ref="F3:G3"/>
    <mergeCell ref="F9:G9"/>
    <mergeCell ref="K3:O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799728393555"/>
    <pageSetUpPr fitToPage="1"/>
  </sheetPr>
  <dimension ref="A1:HZ161"/>
  <sheetViews>
    <sheetView tabSelected="1" zoomScaleSheetLayoutView="90" workbookViewId="0" topLeftCell="A1">
      <selection activeCell="B17" sqref="B17"/>
    </sheetView>
  </sheetViews>
  <sheetFormatPr defaultColWidth="15.421875" defaultRowHeight="18" customHeight="1"/>
  <cols>
    <col min="1" max="1" width="5.140625" style="7" customWidth="1"/>
    <col min="2" max="2" width="5.140625" style="8" customWidth="1"/>
    <col min="3" max="3" width="61.28125" style="39" customWidth="1"/>
    <col min="4" max="4" width="16.00390625" style="39" customWidth="1"/>
    <col min="5" max="5" width="9.57421875" style="27" customWidth="1"/>
    <col min="6" max="7" width="16.28125" style="7" customWidth="1"/>
    <col min="8" max="8" width="17.57421875" style="7" customWidth="1"/>
    <col min="9" max="9" width="21.8515625" style="223" customWidth="1"/>
    <col min="10" max="10" width="14.140625" style="223" customWidth="1"/>
    <col min="11" max="11" width="4.7109375" style="224" customWidth="1"/>
    <col min="12" max="12" width="12.28125" style="224" customWidth="1"/>
    <col min="13" max="13" width="0.13671875" style="224" hidden="1" customWidth="1"/>
    <col min="14" max="14" width="10.57421875" style="224" hidden="1" customWidth="1"/>
    <col min="15" max="15" width="0.2890625" style="224" hidden="1" customWidth="1"/>
    <col min="16" max="16" width="0.13671875" style="224" hidden="1" customWidth="1"/>
    <col min="17" max="17" width="12.00390625" style="224" hidden="1" customWidth="1"/>
    <col min="18" max="18" width="0.2890625" style="209" hidden="1" customWidth="1"/>
    <col min="19" max="31" width="15.421875" style="209" customWidth="1"/>
    <col min="32" max="16384" width="15.421875" style="209" customWidth="1"/>
  </cols>
  <sheetData>
    <row r="1" spans="1:17" ht="15.75" customHeight="1">
      <c r="A1" s="714" t="s">
        <v>72</v>
      </c>
      <c r="B1" s="714"/>
      <c r="C1" s="714"/>
      <c r="D1" s="714"/>
      <c r="E1" s="714"/>
      <c r="F1" s="714"/>
      <c r="G1" s="714"/>
      <c r="H1" s="40" t="s">
        <v>73</v>
      </c>
      <c r="I1" s="207"/>
      <c r="J1" s="207"/>
      <c r="K1" s="208"/>
      <c r="L1" s="208"/>
      <c r="M1" s="209"/>
      <c r="N1" s="208"/>
      <c r="O1" s="208"/>
      <c r="P1" s="208"/>
      <c r="Q1" s="208"/>
    </row>
    <row r="2" spans="1:19" ht="15" customHeight="1">
      <c r="A2" s="715" t="s">
        <v>74</v>
      </c>
      <c r="B2" s="715"/>
      <c r="C2" s="715"/>
      <c r="D2" s="715"/>
      <c r="E2" s="715"/>
      <c r="F2" s="715"/>
      <c r="G2" s="715"/>
      <c r="H2" s="715"/>
      <c r="I2" s="207"/>
      <c r="J2" s="207"/>
      <c r="K2" s="210"/>
      <c r="L2" s="211"/>
      <c r="M2" s="212"/>
      <c r="N2" s="212"/>
      <c r="O2" s="212"/>
      <c r="P2" s="212"/>
      <c r="Q2" s="212"/>
      <c r="R2" s="210"/>
      <c r="S2" s="210"/>
    </row>
    <row r="3" spans="1:19" s="215" customFormat="1" ht="15">
      <c r="A3" s="716" t="s">
        <v>37</v>
      </c>
      <c r="B3" s="716"/>
      <c r="C3" s="717">
        <f>+PROFILE!K3</f>
        <v>0</v>
      </c>
      <c r="D3" s="718"/>
      <c r="E3" s="718"/>
      <c r="F3" s="719"/>
      <c r="G3" s="206" t="s">
        <v>38</v>
      </c>
      <c r="H3" s="24" t="str">
        <f>PROFILE!AU7</f>
        <v>2021</v>
      </c>
      <c r="I3" s="213"/>
      <c r="J3" s="746">
        <v>2</v>
      </c>
      <c r="K3" s="746"/>
      <c r="L3" s="746"/>
      <c r="M3" s="746"/>
      <c r="N3" s="214"/>
      <c r="O3" s="214"/>
      <c r="P3" s="214"/>
      <c r="Q3" s="214"/>
      <c r="R3" s="214"/>
      <c r="S3" s="214"/>
    </row>
    <row r="4" spans="1:19" s="215" customFormat="1" ht="15">
      <c r="A4" s="716" t="s">
        <v>39</v>
      </c>
      <c r="B4" s="716"/>
      <c r="C4" s="720">
        <f>+PROFILE!AU5</f>
        <v>0</v>
      </c>
      <c r="D4" s="721"/>
      <c r="E4" s="721"/>
      <c r="F4" s="722"/>
      <c r="G4" s="396" t="s">
        <v>75</v>
      </c>
      <c r="H4" s="356" t="str">
        <f>PROFILE!AU4</f>
        <v>-</v>
      </c>
      <c r="I4" s="213"/>
      <c r="J4" s="216">
        <v>1</v>
      </c>
      <c r="K4" s="217"/>
      <c r="L4" s="217"/>
      <c r="S4" s="214"/>
    </row>
    <row r="5" spans="1:19" s="215" customFormat="1" ht="15.75" customHeight="1">
      <c r="A5" s="716" t="s">
        <v>41</v>
      </c>
      <c r="B5" s="716"/>
      <c r="C5" s="717">
        <f>+PROFILE!K5</f>
        <v>0</v>
      </c>
      <c r="D5" s="718"/>
      <c r="E5" s="718"/>
      <c r="F5" s="718"/>
      <c r="G5" s="398"/>
      <c r="H5" s="398"/>
      <c r="I5" s="426" t="s">
        <v>714</v>
      </c>
      <c r="J5" s="216"/>
      <c r="K5" s="217"/>
      <c r="L5" s="217"/>
      <c r="M5" s="223"/>
      <c r="S5" s="214"/>
    </row>
    <row r="6" spans="1:19" s="222" customFormat="1" ht="36">
      <c r="A6" s="15"/>
      <c r="B6" s="16" t="s">
        <v>42</v>
      </c>
      <c r="C6" s="723" t="s">
        <v>43</v>
      </c>
      <c r="D6" s="723"/>
      <c r="E6" s="41" t="s">
        <v>44</v>
      </c>
      <c r="F6" s="42" t="s">
        <v>45</v>
      </c>
      <c r="G6" s="397" t="s">
        <v>76</v>
      </c>
      <c r="H6" s="42" t="s">
        <v>46</v>
      </c>
      <c r="I6" s="218"/>
      <c r="J6" s="219"/>
      <c r="K6" s="220"/>
      <c r="L6" s="221"/>
      <c r="S6" s="221"/>
    </row>
    <row r="7" spans="1:19" ht="15" customHeight="1">
      <c r="A7" s="43"/>
      <c r="B7" s="16"/>
      <c r="C7" s="723"/>
      <c r="D7" s="723"/>
      <c r="E7" s="10"/>
      <c r="F7" s="18" t="s">
        <v>47</v>
      </c>
      <c r="G7" s="44" t="s">
        <v>48</v>
      </c>
      <c r="H7" s="44" t="s">
        <v>49</v>
      </c>
      <c r="K7" s="211"/>
      <c r="L7" s="211"/>
      <c r="S7" s="210"/>
    </row>
    <row r="8" spans="1:19" ht="12.75">
      <c r="A8" s="756" t="s">
        <v>50</v>
      </c>
      <c r="B8" s="408">
        <v>1</v>
      </c>
      <c r="C8" s="650" t="s">
        <v>602</v>
      </c>
      <c r="D8" s="650"/>
      <c r="E8" s="10">
        <v>2000</v>
      </c>
      <c r="F8" s="45">
        <f>SUM(F9:F11)</f>
        <v>0</v>
      </c>
      <c r="G8" s="45">
        <f>SUM(G9:G11)</f>
        <v>0</v>
      </c>
      <c r="H8" s="45">
        <f>SUM(H9:H10)</f>
        <v>0</v>
      </c>
      <c r="K8" s="211"/>
      <c r="L8" s="211"/>
      <c r="S8" s="210"/>
    </row>
    <row r="9" spans="1:19" ht="12.75">
      <c r="A9" s="757"/>
      <c r="B9" s="408">
        <f aca="true" t="shared" si="0" ref="B9:B63">+B8+1</f>
        <v>2</v>
      </c>
      <c r="C9" s="754" t="s">
        <v>51</v>
      </c>
      <c r="D9" s="755"/>
      <c r="E9" s="20">
        <v>2001</v>
      </c>
      <c r="F9" s="45"/>
      <c r="G9" s="19">
        <f>F9</f>
        <v>0</v>
      </c>
      <c r="H9" s="343">
        <f>MAX(SUM(F9)-SUM(G9),0)</f>
        <v>0</v>
      </c>
      <c r="K9" s="211"/>
      <c r="L9" s="211"/>
      <c r="S9" s="210"/>
    </row>
    <row r="10" spans="1:19" ht="12.75">
      <c r="A10" s="757"/>
      <c r="B10" s="408">
        <f t="shared" si="0"/>
        <v>3</v>
      </c>
      <c r="C10" s="708" t="s">
        <v>52</v>
      </c>
      <c r="D10" s="708"/>
      <c r="E10" s="20">
        <v>2002</v>
      </c>
      <c r="F10" s="45"/>
      <c r="G10" s="19"/>
      <c r="H10" s="343">
        <f>MAX(SUM(F10)-SUM(G10),0)</f>
        <v>0</v>
      </c>
      <c r="I10" s="415">
        <f>F9*1/10</f>
        <v>0</v>
      </c>
      <c r="J10" s="207"/>
      <c r="K10" s="211"/>
      <c r="L10" s="211"/>
      <c r="S10" s="210"/>
    </row>
    <row r="11" spans="1:19" ht="15.75">
      <c r="A11" s="757"/>
      <c r="B11" s="408">
        <f t="shared" si="0"/>
        <v>4</v>
      </c>
      <c r="C11" s="708" t="s">
        <v>53</v>
      </c>
      <c r="D11" s="708"/>
      <c r="E11" s="20">
        <v>2003</v>
      </c>
      <c r="F11" s="45"/>
      <c r="G11" s="19">
        <f>F11</f>
        <v>0</v>
      </c>
      <c r="H11" s="343">
        <f>MAX(SUM(F11)-SUM(G11),0)</f>
        <v>0</v>
      </c>
      <c r="K11" s="211"/>
      <c r="L11" s="211"/>
      <c r="M11" s="329" t="s">
        <v>499</v>
      </c>
      <c r="N11" s="330"/>
      <c r="O11" s="331">
        <f>+H42</f>
        <v>0</v>
      </c>
      <c r="P11" s="332"/>
      <c r="Q11" s="333" t="s">
        <v>500</v>
      </c>
      <c r="R11" s="331">
        <f>MAX(R14:R21)</f>
        <v>0</v>
      </c>
      <c r="S11" s="210"/>
    </row>
    <row r="12" spans="1:18" ht="15" customHeight="1">
      <c r="A12" s="407"/>
      <c r="B12" s="242"/>
      <c r="C12" s="646"/>
      <c r="D12" s="646"/>
      <c r="E12" s="20"/>
      <c r="F12" s="45"/>
      <c r="G12" s="19"/>
      <c r="H12" s="343">
        <f>MAX(SUM(F12)-SUM(G12),0)</f>
        <v>0</v>
      </c>
      <c r="M12" s="656" t="s">
        <v>493</v>
      </c>
      <c r="N12" s="669" t="s">
        <v>163</v>
      </c>
      <c r="O12" s="670"/>
      <c r="P12" s="651" t="s">
        <v>496</v>
      </c>
      <c r="Q12" s="651" t="s">
        <v>497</v>
      </c>
      <c r="R12" s="653" t="s">
        <v>498</v>
      </c>
    </row>
    <row r="13" spans="1:18" ht="15">
      <c r="A13" s="407"/>
      <c r="B13" s="408">
        <f>+B11+1</f>
        <v>5</v>
      </c>
      <c r="C13" s="650" t="s">
        <v>399</v>
      </c>
      <c r="D13" s="650"/>
      <c r="E13" s="20">
        <v>3000</v>
      </c>
      <c r="F13" s="45">
        <f>'Annex-B'!E54</f>
        <v>0</v>
      </c>
      <c r="G13" s="45">
        <f>'Annex-B'!F54</f>
        <v>0</v>
      </c>
      <c r="H13" s="343">
        <f>+F13-G13</f>
        <v>0</v>
      </c>
      <c r="I13" s="272"/>
      <c r="M13" s="658"/>
      <c r="N13" s="326" t="s">
        <v>494</v>
      </c>
      <c r="O13" s="326" t="s">
        <v>495</v>
      </c>
      <c r="P13" s="652"/>
      <c r="Q13" s="652"/>
      <c r="R13" s="654"/>
    </row>
    <row r="14" spans="1:18" ht="12.75">
      <c r="A14" s="23"/>
      <c r="B14" s="408">
        <f t="shared" si="0"/>
        <v>6</v>
      </c>
      <c r="C14" s="743" t="s">
        <v>604</v>
      </c>
      <c r="D14" s="743"/>
      <c r="E14" s="10">
        <v>4000</v>
      </c>
      <c r="F14" s="46"/>
      <c r="G14" s="25"/>
      <c r="H14" s="343">
        <f>+SUM(F14)-SUM(G14)</f>
        <v>0</v>
      </c>
      <c r="J14" s="226"/>
      <c r="M14" s="325">
        <v>1</v>
      </c>
      <c r="N14" s="327">
        <v>0</v>
      </c>
      <c r="O14" s="327">
        <v>200000</v>
      </c>
      <c r="P14" s="327">
        <v>0</v>
      </c>
      <c r="Q14" s="538">
        <v>0</v>
      </c>
      <c r="R14" s="328">
        <f>IF(AND($F$8&gt;=N14,$F$8&lt;O14),($F$8-N14)*Q14+P14,0)</f>
        <v>0</v>
      </c>
    </row>
    <row r="15" spans="1:18" ht="12.75">
      <c r="A15" s="23"/>
      <c r="B15" s="408">
        <f t="shared" si="0"/>
        <v>7</v>
      </c>
      <c r="C15" s="743" t="s">
        <v>667</v>
      </c>
      <c r="D15" s="743"/>
      <c r="E15" s="10">
        <v>5000</v>
      </c>
      <c r="F15" s="46">
        <f>SUM(F16:F24)-SUM(F25:F27)</f>
        <v>0</v>
      </c>
      <c r="G15" s="25"/>
      <c r="H15" s="453">
        <f>+SUM(F15)-SUM(G15)</f>
        <v>0</v>
      </c>
      <c r="M15" s="325">
        <v>2</v>
      </c>
      <c r="N15" s="327">
        <f aca="true" t="shared" si="1" ref="N15:N21">O14</f>
        <v>200000</v>
      </c>
      <c r="O15" s="327">
        <v>600000</v>
      </c>
      <c r="P15" s="327">
        <v>0</v>
      </c>
      <c r="Q15" s="476">
        <v>0.05</v>
      </c>
      <c r="R15" s="328">
        <f aca="true" t="shared" si="2" ref="R15:R21">IF(AND($F$8&gt;=N15,$F$8&lt;O15),($F$8-N15)*Q15+P15,0)</f>
        <v>0</v>
      </c>
    </row>
    <row r="16" spans="1:18" ht="12.75">
      <c r="A16" s="23"/>
      <c r="B16" s="409">
        <f t="shared" si="0"/>
        <v>8</v>
      </c>
      <c r="C16" s="648" t="s">
        <v>516</v>
      </c>
      <c r="D16" s="649"/>
      <c r="E16" s="378">
        <v>5029</v>
      </c>
      <c r="F16" s="454"/>
      <c r="G16" s="25"/>
      <c r="H16" s="343">
        <f>F16-G16</f>
        <v>0</v>
      </c>
      <c r="M16" s="325">
        <v>3</v>
      </c>
      <c r="N16" s="327">
        <f t="shared" si="1"/>
        <v>600000</v>
      </c>
      <c r="O16" s="327">
        <v>1000000</v>
      </c>
      <c r="P16" s="327">
        <v>20000</v>
      </c>
      <c r="Q16" s="476">
        <v>0.1</v>
      </c>
      <c r="R16" s="328">
        <f t="shared" si="2"/>
        <v>0</v>
      </c>
    </row>
    <row r="17" spans="1:18" ht="12.75">
      <c r="A17" s="23"/>
      <c r="B17" s="409">
        <f t="shared" si="0"/>
        <v>9</v>
      </c>
      <c r="C17" s="750" t="s">
        <v>517</v>
      </c>
      <c r="D17" s="751"/>
      <c r="E17" s="379">
        <v>5002</v>
      </c>
      <c r="F17" s="454"/>
      <c r="G17" s="25"/>
      <c r="H17" s="343">
        <f>F17-G17</f>
        <v>0</v>
      </c>
      <c r="M17" s="325">
        <v>4</v>
      </c>
      <c r="N17" s="327">
        <f t="shared" si="1"/>
        <v>1000000</v>
      </c>
      <c r="O17" s="327">
        <v>2000000</v>
      </c>
      <c r="P17" s="327">
        <v>60000</v>
      </c>
      <c r="Q17" s="476">
        <v>0.15</v>
      </c>
      <c r="R17" s="328">
        <f t="shared" si="2"/>
        <v>0</v>
      </c>
    </row>
    <row r="18" spans="1:18" ht="12.75">
      <c r="A18" s="23"/>
      <c r="B18" s="409">
        <f t="shared" si="0"/>
        <v>10</v>
      </c>
      <c r="C18" s="648" t="s">
        <v>518</v>
      </c>
      <c r="D18" s="649"/>
      <c r="E18" s="378">
        <v>5003</v>
      </c>
      <c r="F18" s="454"/>
      <c r="G18" s="25"/>
      <c r="H18" s="343">
        <f>F18-G18</f>
        <v>0</v>
      </c>
      <c r="M18" s="325">
        <v>5</v>
      </c>
      <c r="N18" s="327">
        <f t="shared" si="1"/>
        <v>2000000</v>
      </c>
      <c r="O18" s="327">
        <v>4000000</v>
      </c>
      <c r="P18" s="327">
        <v>210000</v>
      </c>
      <c r="Q18" s="476">
        <v>0.2</v>
      </c>
      <c r="R18" s="328">
        <f t="shared" si="2"/>
        <v>0</v>
      </c>
    </row>
    <row r="19" spans="1:18" ht="12.75">
      <c r="A19" s="23"/>
      <c r="B19" s="409">
        <f t="shared" si="0"/>
        <v>11</v>
      </c>
      <c r="C19" s="727" t="s">
        <v>666</v>
      </c>
      <c r="D19" s="728"/>
      <c r="E19" s="378">
        <v>500312</v>
      </c>
      <c r="F19" s="454"/>
      <c r="G19" s="25"/>
      <c r="H19" s="343"/>
      <c r="M19" s="325">
        <v>6</v>
      </c>
      <c r="N19" s="327">
        <f t="shared" si="1"/>
        <v>4000000</v>
      </c>
      <c r="O19" s="327">
        <v>6000000</v>
      </c>
      <c r="P19" s="327">
        <v>610000</v>
      </c>
      <c r="Q19" s="476">
        <v>0.25</v>
      </c>
      <c r="R19" s="328">
        <f t="shared" si="2"/>
        <v>0</v>
      </c>
    </row>
    <row r="20" spans="1:18" ht="12.75">
      <c r="A20" s="23"/>
      <c r="B20" s="409">
        <f t="shared" si="0"/>
        <v>12</v>
      </c>
      <c r="C20" s="648" t="s">
        <v>519</v>
      </c>
      <c r="D20" s="649"/>
      <c r="E20" s="378">
        <v>5004</v>
      </c>
      <c r="F20" s="454"/>
      <c r="G20" s="25"/>
      <c r="H20" s="343">
        <f aca="true" t="shared" si="3" ref="H20:H25">F20-G20</f>
        <v>0</v>
      </c>
      <c r="M20" s="325">
        <v>7</v>
      </c>
      <c r="N20" s="327">
        <f t="shared" si="1"/>
        <v>6000000</v>
      </c>
      <c r="O20" s="327">
        <v>8000000</v>
      </c>
      <c r="P20" s="327">
        <v>1110000</v>
      </c>
      <c r="Q20" s="476">
        <v>0.3</v>
      </c>
      <c r="R20" s="328">
        <f t="shared" si="2"/>
        <v>0</v>
      </c>
    </row>
    <row r="21" spans="1:18" ht="12.75">
      <c r="A21" s="23"/>
      <c r="B21" s="409">
        <f t="shared" si="0"/>
        <v>13</v>
      </c>
      <c r="C21" s="648" t="s">
        <v>520</v>
      </c>
      <c r="D21" s="649"/>
      <c r="E21" s="378">
        <v>5005</v>
      </c>
      <c r="F21" s="454"/>
      <c r="G21" s="25"/>
      <c r="H21" s="343">
        <f t="shared" si="3"/>
        <v>0</v>
      </c>
      <c r="M21" s="325">
        <v>8</v>
      </c>
      <c r="N21" s="327">
        <f t="shared" si="1"/>
        <v>8000000</v>
      </c>
      <c r="O21" s="327">
        <v>999999999999999</v>
      </c>
      <c r="P21" s="327">
        <v>1710000</v>
      </c>
      <c r="Q21" s="476">
        <v>0.35</v>
      </c>
      <c r="R21" s="328">
        <f t="shared" si="2"/>
        <v>0</v>
      </c>
    </row>
    <row r="22" spans="1:18" ht="15">
      <c r="A22" s="23"/>
      <c r="B22" s="409">
        <f t="shared" si="0"/>
        <v>14</v>
      </c>
      <c r="C22" s="648" t="s">
        <v>521</v>
      </c>
      <c r="D22" s="649"/>
      <c r="E22" s="378">
        <v>5006</v>
      </c>
      <c r="F22" s="454"/>
      <c r="G22" s="25"/>
      <c r="H22" s="343">
        <f t="shared" si="3"/>
        <v>0</v>
      </c>
      <c r="M22" s="655" t="s">
        <v>499</v>
      </c>
      <c r="N22" s="655"/>
      <c r="O22" s="331">
        <f>+H42</f>
        <v>0</v>
      </c>
      <c r="P22" s="332"/>
      <c r="Q22" s="333" t="s">
        <v>500</v>
      </c>
      <c r="R22" s="331">
        <f>MAX(R39:R46)</f>
        <v>0</v>
      </c>
    </row>
    <row r="23" spans="1:18" ht="15">
      <c r="A23" s="23"/>
      <c r="B23" s="409">
        <f t="shared" si="0"/>
        <v>15</v>
      </c>
      <c r="C23" s="648" t="s">
        <v>547</v>
      </c>
      <c r="D23" s="649"/>
      <c r="E23" s="378">
        <v>5007</v>
      </c>
      <c r="F23" s="454"/>
      <c r="G23" s="25"/>
      <c r="H23" s="343">
        <f t="shared" si="3"/>
        <v>0</v>
      </c>
      <c r="M23" s="656" t="s">
        <v>493</v>
      </c>
      <c r="N23" s="659" t="s">
        <v>163</v>
      </c>
      <c r="O23" s="660"/>
      <c r="P23" s="651" t="s">
        <v>496</v>
      </c>
      <c r="Q23" s="651" t="s">
        <v>497</v>
      </c>
      <c r="R23" s="653" t="s">
        <v>498</v>
      </c>
    </row>
    <row r="24" spans="1:18" ht="15">
      <c r="A24" s="23"/>
      <c r="B24" s="409">
        <f t="shared" si="0"/>
        <v>16</v>
      </c>
      <c r="C24" s="648" t="s">
        <v>468</v>
      </c>
      <c r="D24" s="649"/>
      <c r="E24" s="378">
        <v>5028</v>
      </c>
      <c r="F24" s="454"/>
      <c r="G24" s="25"/>
      <c r="H24" s="343">
        <f t="shared" si="3"/>
        <v>0</v>
      </c>
      <c r="M24" s="657"/>
      <c r="N24" s="376"/>
      <c r="O24" s="377"/>
      <c r="P24" s="661"/>
      <c r="Q24" s="661"/>
      <c r="R24" s="662"/>
    </row>
    <row r="25" spans="1:18" ht="15">
      <c r="A25" s="23"/>
      <c r="B25" s="409">
        <f t="shared" si="0"/>
        <v>17</v>
      </c>
      <c r="C25" s="648" t="s">
        <v>522</v>
      </c>
      <c r="D25" s="649"/>
      <c r="E25" s="378">
        <v>5089</v>
      </c>
      <c r="F25" s="454"/>
      <c r="G25" s="25"/>
      <c r="H25" s="343">
        <f t="shared" si="3"/>
        <v>0</v>
      </c>
      <c r="M25" s="657"/>
      <c r="N25" s="376"/>
      <c r="O25" s="377"/>
      <c r="P25" s="661"/>
      <c r="Q25" s="661"/>
      <c r="R25" s="662"/>
    </row>
    <row r="26" spans="1:18" ht="15">
      <c r="A26" s="23"/>
      <c r="B26" s="409">
        <f t="shared" si="0"/>
        <v>18</v>
      </c>
      <c r="C26" s="648" t="s">
        <v>130</v>
      </c>
      <c r="D26" s="649"/>
      <c r="E26" s="378">
        <v>5064</v>
      </c>
      <c r="F26" s="454"/>
      <c r="G26" s="25"/>
      <c r="H26" s="343"/>
      <c r="M26" s="657"/>
      <c r="N26" s="376"/>
      <c r="O26" s="377"/>
      <c r="P26" s="661"/>
      <c r="Q26" s="661"/>
      <c r="R26" s="662"/>
    </row>
    <row r="27" spans="1:18" ht="15">
      <c r="A27" s="23"/>
      <c r="B27" s="409">
        <f t="shared" si="0"/>
        <v>19</v>
      </c>
      <c r="C27" s="752" t="s">
        <v>523</v>
      </c>
      <c r="D27" s="753"/>
      <c r="E27" s="378">
        <v>5088</v>
      </c>
      <c r="F27" s="454"/>
      <c r="G27" s="25"/>
      <c r="H27" s="343">
        <f>F27-G27</f>
        <v>0</v>
      </c>
      <c r="M27" s="657"/>
      <c r="N27" s="376"/>
      <c r="O27" s="377"/>
      <c r="P27" s="661"/>
      <c r="Q27" s="661"/>
      <c r="R27" s="662"/>
    </row>
    <row r="28" spans="1:18" ht="15">
      <c r="A28" s="23"/>
      <c r="B28" s="480">
        <f t="shared" si="0"/>
        <v>20</v>
      </c>
      <c r="C28" s="747" t="s">
        <v>54</v>
      </c>
      <c r="D28" s="747"/>
      <c r="E28" s="30">
        <v>6000</v>
      </c>
      <c r="F28" s="454"/>
      <c r="G28" s="47"/>
      <c r="H28" s="343">
        <f>+SUM(F28)-SUM(G28)</f>
        <v>0</v>
      </c>
      <c r="M28" s="657"/>
      <c r="N28" s="376"/>
      <c r="O28" s="377"/>
      <c r="P28" s="661"/>
      <c r="Q28" s="661"/>
      <c r="R28" s="662"/>
    </row>
    <row r="29" spans="1:18" ht="15">
      <c r="A29" s="23"/>
      <c r="B29" s="480">
        <f>+B28+1</f>
        <v>21</v>
      </c>
      <c r="C29" s="647" t="s">
        <v>646</v>
      </c>
      <c r="D29" s="647"/>
      <c r="E29" s="30">
        <v>6039</v>
      </c>
      <c r="F29" s="454"/>
      <c r="G29" s="47"/>
      <c r="H29" s="343"/>
      <c r="M29" s="657"/>
      <c r="N29" s="376"/>
      <c r="O29" s="377"/>
      <c r="P29" s="661"/>
      <c r="Q29" s="661"/>
      <c r="R29" s="662"/>
    </row>
    <row r="30" spans="1:18" ht="15">
      <c r="A30" s="23"/>
      <c r="B30" s="480">
        <f>+B29+1</f>
        <v>22</v>
      </c>
      <c r="C30" s="647" t="s">
        <v>649</v>
      </c>
      <c r="D30" s="647"/>
      <c r="E30" s="30">
        <v>6029</v>
      </c>
      <c r="F30" s="454"/>
      <c r="G30" s="47"/>
      <c r="H30" s="343"/>
      <c r="I30" s="227"/>
      <c r="M30" s="657"/>
      <c r="N30" s="376"/>
      <c r="O30" s="377"/>
      <c r="P30" s="661"/>
      <c r="Q30" s="661"/>
      <c r="R30" s="662"/>
    </row>
    <row r="31" spans="1:18" s="230" customFormat="1" ht="15">
      <c r="A31" s="23"/>
      <c r="B31" s="480">
        <f>+B30+1</f>
        <v>23</v>
      </c>
      <c r="C31" s="647" t="s">
        <v>647</v>
      </c>
      <c r="D31" s="647"/>
      <c r="E31" s="30">
        <v>6049</v>
      </c>
      <c r="F31" s="454"/>
      <c r="G31" s="47"/>
      <c r="H31" s="343"/>
      <c r="I31" s="228"/>
      <c r="J31" s="228"/>
      <c r="K31" s="229"/>
      <c r="L31" s="229"/>
      <c r="M31" s="657"/>
      <c r="N31" s="376"/>
      <c r="O31" s="377"/>
      <c r="P31" s="661"/>
      <c r="Q31" s="661"/>
      <c r="R31" s="662"/>
    </row>
    <row r="32" spans="1:18" s="230" customFormat="1" ht="15">
      <c r="A32" s="23"/>
      <c r="B32" s="480">
        <f>+B31+1</f>
        <v>24</v>
      </c>
      <c r="C32" s="647" t="s">
        <v>648</v>
      </c>
      <c r="D32" s="647"/>
      <c r="E32" s="30">
        <v>6059</v>
      </c>
      <c r="F32" s="454"/>
      <c r="G32" s="47"/>
      <c r="H32" s="343"/>
      <c r="I32" s="228"/>
      <c r="J32" s="228"/>
      <c r="K32" s="229"/>
      <c r="L32" s="229"/>
      <c r="M32" s="657"/>
      <c r="N32" s="477"/>
      <c r="O32" s="478"/>
      <c r="P32" s="661"/>
      <c r="Q32" s="661"/>
      <c r="R32" s="662"/>
    </row>
    <row r="33" spans="1:18" ht="15">
      <c r="A33" s="23"/>
      <c r="B33" s="480">
        <f>+B32+1</f>
        <v>25</v>
      </c>
      <c r="C33" s="748" t="s">
        <v>410</v>
      </c>
      <c r="D33" s="748"/>
      <c r="E33" s="30">
        <v>3131</v>
      </c>
      <c r="F33" s="45">
        <f>'Annex-B'!E30</f>
        <v>0</v>
      </c>
      <c r="G33" s="19"/>
      <c r="H33" s="343">
        <f>+SUM(F33)-SUM(G33)</f>
        <v>0</v>
      </c>
      <c r="M33" s="657"/>
      <c r="N33" s="405"/>
      <c r="O33" s="406"/>
      <c r="P33" s="661"/>
      <c r="Q33" s="661"/>
      <c r="R33" s="662"/>
    </row>
    <row r="34" spans="1:18" s="230" customFormat="1" ht="15">
      <c r="A34" s="23"/>
      <c r="B34" s="409">
        <f t="shared" si="0"/>
        <v>26</v>
      </c>
      <c r="C34" s="749" t="s">
        <v>55</v>
      </c>
      <c r="D34" s="749"/>
      <c r="E34" s="20">
        <v>3141</v>
      </c>
      <c r="F34" s="458">
        <f>'Annex-B'!E31</f>
        <v>0</v>
      </c>
      <c r="G34" s="459"/>
      <c r="H34" s="456">
        <f>+SUM(F34)-SUM(G34)</f>
        <v>0</v>
      </c>
      <c r="I34" s="228"/>
      <c r="J34" s="228"/>
      <c r="K34" s="229"/>
      <c r="L34" s="229"/>
      <c r="M34" s="657"/>
      <c r="N34" s="376"/>
      <c r="O34" s="377"/>
      <c r="P34" s="661"/>
      <c r="Q34" s="661"/>
      <c r="R34" s="662"/>
    </row>
    <row r="35" spans="1:18" ht="15">
      <c r="A35" s="23"/>
      <c r="B35" s="409">
        <f t="shared" si="0"/>
        <v>27</v>
      </c>
      <c r="C35" s="743" t="s">
        <v>56</v>
      </c>
      <c r="D35" s="743"/>
      <c r="E35" s="10">
        <v>9000</v>
      </c>
      <c r="F35" s="455">
        <f>F28+F15+F14+F13+F62+F33+F34</f>
        <v>0</v>
      </c>
      <c r="G35" s="45">
        <f>G28+G15+G14+G13+G62+G33+G34</f>
        <v>0</v>
      </c>
      <c r="H35" s="453">
        <f>H28+H15+H14+H8+H13+H62+H33+H34</f>
        <v>0</v>
      </c>
      <c r="I35" s="228"/>
      <c r="J35" s="228"/>
      <c r="M35" s="657"/>
      <c r="N35" s="376"/>
      <c r="O35" s="377"/>
      <c r="P35" s="661"/>
      <c r="Q35" s="661"/>
      <c r="R35" s="662"/>
    </row>
    <row r="36" spans="1:18" ht="15">
      <c r="A36" s="33"/>
      <c r="B36" s="242"/>
      <c r="C36" s="646"/>
      <c r="D36" s="646"/>
      <c r="E36" s="20"/>
      <c r="F36" s="26" t="s">
        <v>58</v>
      </c>
      <c r="G36" s="26" t="s">
        <v>59</v>
      </c>
      <c r="H36" s="344" t="s">
        <v>60</v>
      </c>
      <c r="I36" s="228">
        <f>IF(F35&gt;500000,H35*2%,0)</f>
        <v>0</v>
      </c>
      <c r="J36" s="228"/>
      <c r="M36" s="657"/>
      <c r="N36" s="376"/>
      <c r="O36" s="377"/>
      <c r="P36" s="661"/>
      <c r="Q36" s="661"/>
      <c r="R36" s="662"/>
    </row>
    <row r="37" spans="1:18" s="383" customFormat="1" ht="15">
      <c r="A37" s="724" t="s">
        <v>57</v>
      </c>
      <c r="B37" s="242">
        <f>+B35+1</f>
        <v>28</v>
      </c>
      <c r="C37" s="650" t="s">
        <v>650</v>
      </c>
      <c r="D37" s="650"/>
      <c r="E37" s="10">
        <v>9009</v>
      </c>
      <c r="F37" s="45">
        <f>+F38+F39+F40+F41</f>
        <v>0</v>
      </c>
      <c r="G37" s="45"/>
      <c r="H37" s="343">
        <f>MAX(SUM(F37)-SUM(G37),0)</f>
        <v>0</v>
      </c>
      <c r="M37" s="657"/>
      <c r="N37" s="376"/>
      <c r="O37" s="377"/>
      <c r="P37" s="661"/>
      <c r="Q37" s="661"/>
      <c r="R37" s="662"/>
    </row>
    <row r="38" spans="1:18" s="383" customFormat="1" ht="15">
      <c r="A38" s="725"/>
      <c r="B38" s="242">
        <f t="shared" si="0"/>
        <v>29</v>
      </c>
      <c r="C38" s="646" t="s">
        <v>61</v>
      </c>
      <c r="D38" s="646"/>
      <c r="E38" s="10">
        <v>9001</v>
      </c>
      <c r="F38" s="45"/>
      <c r="G38" s="45"/>
      <c r="H38" s="343">
        <f>MAX(SUM(F38)-SUM(G38),0)</f>
        <v>0</v>
      </c>
      <c r="M38" s="658"/>
      <c r="N38" s="326" t="s">
        <v>494</v>
      </c>
      <c r="O38" s="326" t="s">
        <v>495</v>
      </c>
      <c r="P38" s="652"/>
      <c r="Q38" s="652"/>
      <c r="R38" s="654"/>
    </row>
    <row r="39" spans="1:18" ht="12.75">
      <c r="A39" s="725"/>
      <c r="B39" s="242">
        <f t="shared" si="0"/>
        <v>30</v>
      </c>
      <c r="C39" s="646" t="s">
        <v>77</v>
      </c>
      <c r="D39" s="646"/>
      <c r="E39" s="57">
        <v>9002</v>
      </c>
      <c r="F39" s="45"/>
      <c r="G39" s="45"/>
      <c r="H39" s="343">
        <v>0</v>
      </c>
      <c r="M39" s="325">
        <v>1</v>
      </c>
      <c r="N39" s="327">
        <v>0</v>
      </c>
      <c r="O39" s="327">
        <v>400000</v>
      </c>
      <c r="P39" s="327">
        <v>0</v>
      </c>
      <c r="Q39" s="334">
        <v>0</v>
      </c>
      <c r="R39" s="328">
        <f>IF(AND($IN$35&gt;N39,$IN$35&lt;=O39),$IN$35*Q39/100,0)</f>
        <v>0</v>
      </c>
    </row>
    <row r="40" spans="1:18" ht="12.75">
      <c r="A40" s="725"/>
      <c r="B40" s="242">
        <f t="shared" si="0"/>
        <v>31</v>
      </c>
      <c r="C40" s="671" t="s">
        <v>600</v>
      </c>
      <c r="D40" s="672"/>
      <c r="E40" s="16">
        <v>9007</v>
      </c>
      <c r="F40" s="382"/>
      <c r="G40" s="382">
        <f>IF(F40&gt;=I40,(F40-I40),0)</f>
        <v>0</v>
      </c>
      <c r="H40" s="343">
        <f>MAX(SUM(F40)-SUM(G40),0)</f>
        <v>0</v>
      </c>
      <c r="I40" s="415">
        <v>200000</v>
      </c>
      <c r="J40" s="228"/>
      <c r="M40" s="325">
        <v>2</v>
      </c>
      <c r="N40" s="327">
        <v>400000</v>
      </c>
      <c r="O40" s="327">
        <v>600000</v>
      </c>
      <c r="P40" s="327">
        <v>0</v>
      </c>
      <c r="Q40" s="476">
        <v>0.05</v>
      </c>
      <c r="R40" s="327">
        <f aca="true" t="shared" si="4" ref="R40:R46">IF(AND($O$22&gt;N40,$O$22&lt;=O40),(($O$22-O39)*Q40)+P40,0)</f>
        <v>0</v>
      </c>
    </row>
    <row r="41" spans="1:18" ht="12.75">
      <c r="A41" s="726"/>
      <c r="B41" s="242">
        <f t="shared" si="0"/>
        <v>32</v>
      </c>
      <c r="C41" s="738" t="s">
        <v>603</v>
      </c>
      <c r="D41" s="739"/>
      <c r="E41" s="16">
        <v>9008</v>
      </c>
      <c r="F41" s="382"/>
      <c r="G41" s="382">
        <f>F41-H41</f>
        <v>0</v>
      </c>
      <c r="H41" s="343">
        <f>IF(F41&gt;H42,(F41*10%),0)</f>
        <v>0</v>
      </c>
      <c r="I41" s="231">
        <v>1000000</v>
      </c>
      <c r="J41" s="232"/>
      <c r="K41" s="232"/>
      <c r="L41" s="232"/>
      <c r="M41" s="325">
        <v>3</v>
      </c>
      <c r="N41" s="327">
        <f aca="true" t="shared" si="5" ref="N41:N46">O40</f>
        <v>600000</v>
      </c>
      <c r="O41" s="327">
        <v>1200000</v>
      </c>
      <c r="P41" s="327">
        <v>10000</v>
      </c>
      <c r="Q41" s="476">
        <v>0.1</v>
      </c>
      <c r="R41" s="327">
        <f t="shared" si="4"/>
        <v>0</v>
      </c>
    </row>
    <row r="42" spans="1:18" ht="12.75">
      <c r="A42" s="704" t="s">
        <v>62</v>
      </c>
      <c r="B42" s="242">
        <f t="shared" si="0"/>
        <v>33</v>
      </c>
      <c r="C42" s="650" t="s">
        <v>651</v>
      </c>
      <c r="D42" s="650"/>
      <c r="E42" s="10">
        <v>9100</v>
      </c>
      <c r="F42" s="45">
        <f>+F35+F87-F37</f>
        <v>0</v>
      </c>
      <c r="G42" s="45"/>
      <c r="H42" s="343">
        <f>+H35+F87-H37-H62</f>
        <v>0</v>
      </c>
      <c r="I42" s="457" t="e">
        <f>(H44)/H42*H34</f>
        <v>#DIV/0!</v>
      </c>
      <c r="J42" s="233"/>
      <c r="K42" s="234"/>
      <c r="L42" s="234"/>
      <c r="M42" s="325">
        <v>4</v>
      </c>
      <c r="N42" s="327">
        <f t="shared" si="5"/>
        <v>1200000</v>
      </c>
      <c r="O42" s="327">
        <v>2400000</v>
      </c>
      <c r="P42" s="327">
        <v>70000</v>
      </c>
      <c r="Q42" s="476">
        <v>0.15</v>
      </c>
      <c r="R42" s="327">
        <f t="shared" si="4"/>
        <v>0</v>
      </c>
    </row>
    <row r="43" spans="1:18" ht="12.75">
      <c r="A43" s="729"/>
      <c r="B43" s="242">
        <f t="shared" si="0"/>
        <v>34</v>
      </c>
      <c r="C43" s="740" t="s">
        <v>65</v>
      </c>
      <c r="D43" s="740"/>
      <c r="E43" s="10">
        <v>9200</v>
      </c>
      <c r="F43" s="19"/>
      <c r="G43" s="47"/>
      <c r="H43" s="343">
        <f>MAX(SUM(I44),SUM(H48),SUM(H49:H54))+H85+H116+H123+H124+H146+H147+H149+H148+H150+H153+H144+H129+H117+H118+H119+H120+H121+H141+H142+H86+H96</f>
        <v>0</v>
      </c>
      <c r="I43" s="415">
        <f>MAX(SUM(I44),SUM(H48),SUM(H49:H54))+H85+H116+H123+H124+H146+H147+H149+H148+H150+H153+H144+H129+H117+H118+H119+H120+H121+H141+H142+H86+H96</f>
        <v>0</v>
      </c>
      <c r="M43" s="325">
        <v>5</v>
      </c>
      <c r="N43" s="327">
        <f t="shared" si="5"/>
        <v>2400000</v>
      </c>
      <c r="O43" s="327">
        <v>3000000</v>
      </c>
      <c r="P43" s="327">
        <v>250000</v>
      </c>
      <c r="Q43" s="476">
        <v>0.2</v>
      </c>
      <c r="R43" s="327">
        <f t="shared" si="4"/>
        <v>0</v>
      </c>
    </row>
    <row r="44" spans="1:18" ht="12.75">
      <c r="A44" s="729"/>
      <c r="B44" s="242">
        <f t="shared" si="0"/>
        <v>35</v>
      </c>
      <c r="C44" s="743" t="s">
        <v>429</v>
      </c>
      <c r="D44" s="743"/>
      <c r="E44" s="10">
        <v>920000</v>
      </c>
      <c r="F44" s="19"/>
      <c r="G44" s="28"/>
      <c r="H44" s="343">
        <f>IF(SUM(H42)/2&lt;SUM(R1),SUM(R11),SUM(R22))</f>
        <v>0</v>
      </c>
      <c r="I44" s="415">
        <f>+H44-H45+H46</f>
        <v>0</v>
      </c>
      <c r="M44" s="325">
        <v>6</v>
      </c>
      <c r="N44" s="327">
        <f t="shared" si="5"/>
        <v>3000000</v>
      </c>
      <c r="O44" s="327">
        <v>4000000</v>
      </c>
      <c r="P44" s="327">
        <v>370000</v>
      </c>
      <c r="Q44" s="476">
        <v>0.25</v>
      </c>
      <c r="R44" s="327">
        <f t="shared" si="4"/>
        <v>0</v>
      </c>
    </row>
    <row r="45" spans="1:18" ht="12.75">
      <c r="A45" s="729"/>
      <c r="B45" s="242">
        <f t="shared" si="0"/>
        <v>36</v>
      </c>
      <c r="C45" s="741" t="s">
        <v>409</v>
      </c>
      <c r="D45" s="742"/>
      <c r="E45" s="10">
        <v>9329</v>
      </c>
      <c r="F45" s="19"/>
      <c r="G45" s="22"/>
      <c r="H45" s="456"/>
      <c r="M45" s="325">
        <v>7</v>
      </c>
      <c r="N45" s="327">
        <f t="shared" si="5"/>
        <v>4000000</v>
      </c>
      <c r="O45" s="327">
        <v>6000000</v>
      </c>
      <c r="P45" s="327">
        <v>620000</v>
      </c>
      <c r="Q45" s="476">
        <v>0.3</v>
      </c>
      <c r="R45" s="327">
        <f t="shared" si="4"/>
        <v>0</v>
      </c>
    </row>
    <row r="46" spans="1:18" ht="12.75">
      <c r="A46" s="729"/>
      <c r="B46" s="242">
        <f t="shared" si="0"/>
        <v>37</v>
      </c>
      <c r="C46" s="732" t="s">
        <v>715</v>
      </c>
      <c r="D46" s="732"/>
      <c r="E46" s="10">
        <v>923192</v>
      </c>
      <c r="F46" s="19"/>
      <c r="G46" s="48"/>
      <c r="H46" s="586">
        <f>'MINIMUM TAX '!I62</f>
        <v>0</v>
      </c>
      <c r="I46" s="223">
        <f>'Annex-E'!J5</f>
        <v>0</v>
      </c>
      <c r="M46" s="325">
        <v>8</v>
      </c>
      <c r="N46" s="327">
        <f t="shared" si="5"/>
        <v>6000000</v>
      </c>
      <c r="O46" s="327">
        <v>999999999999999</v>
      </c>
      <c r="P46" s="327">
        <v>1220000</v>
      </c>
      <c r="Q46" s="476">
        <v>0.35</v>
      </c>
      <c r="R46" s="327">
        <f t="shared" si="4"/>
        <v>0</v>
      </c>
    </row>
    <row r="47" spans="1:9" ht="12.75">
      <c r="A47" s="729"/>
      <c r="B47" s="242">
        <f t="shared" si="0"/>
        <v>38</v>
      </c>
      <c r="C47" s="711" t="s">
        <v>652</v>
      </c>
      <c r="D47" s="711"/>
      <c r="E47" s="10">
        <v>923198</v>
      </c>
      <c r="F47" s="19"/>
      <c r="G47" s="48"/>
      <c r="H47" s="343"/>
      <c r="I47" s="415">
        <f>H44-H45+H46</f>
        <v>0</v>
      </c>
    </row>
    <row r="48" spans="1:8" ht="12.75">
      <c r="A48" s="729"/>
      <c r="B48" s="242">
        <f>+B47+1</f>
        <v>39</v>
      </c>
      <c r="C48" s="646" t="s">
        <v>392</v>
      </c>
      <c r="D48" s="646"/>
      <c r="E48" s="10">
        <v>923193</v>
      </c>
      <c r="F48" s="19"/>
      <c r="G48" s="48"/>
      <c r="H48" s="343">
        <f>G135+G136</f>
        <v>0</v>
      </c>
    </row>
    <row r="49" spans="1:17" ht="12.75">
      <c r="A49" s="729"/>
      <c r="B49" s="242">
        <f t="shared" si="0"/>
        <v>40</v>
      </c>
      <c r="C49" s="741" t="s">
        <v>393</v>
      </c>
      <c r="D49" s="742"/>
      <c r="E49" s="10">
        <v>923194</v>
      </c>
      <c r="F49" s="19"/>
      <c r="G49" s="48"/>
      <c r="H49" s="343"/>
      <c r="M49" s="225"/>
      <c r="N49" s="225"/>
      <c r="O49" s="225"/>
      <c r="P49" s="225"/>
      <c r="Q49" s="225"/>
    </row>
    <row r="50" spans="1:17" ht="12.75">
      <c r="A50" s="729"/>
      <c r="B50" s="242">
        <f>+B49+1</f>
        <v>41</v>
      </c>
      <c r="C50" s="646" t="s">
        <v>408</v>
      </c>
      <c r="D50" s="646"/>
      <c r="E50" s="10">
        <v>923152</v>
      </c>
      <c r="F50" s="21"/>
      <c r="G50" s="48"/>
      <c r="H50" s="343">
        <f>ROUND(SUM(F50)*0.2%,0)</f>
        <v>0</v>
      </c>
      <c r="M50" s="225"/>
      <c r="N50" s="225"/>
      <c r="O50" s="225"/>
      <c r="P50" s="225"/>
      <c r="Q50" s="225"/>
    </row>
    <row r="51" spans="1:17" ht="12.75">
      <c r="A51" s="729"/>
      <c r="B51" s="242">
        <f t="shared" si="0"/>
        <v>42</v>
      </c>
      <c r="C51" s="646" t="s">
        <v>653</v>
      </c>
      <c r="D51" s="646"/>
      <c r="E51" s="10">
        <v>923163</v>
      </c>
      <c r="F51" s="21"/>
      <c r="G51" s="48"/>
      <c r="H51" s="343">
        <f>ROUND(SUM(F51)*0.25%,0)</f>
        <v>0</v>
      </c>
      <c r="M51" s="225"/>
      <c r="N51" s="225"/>
      <c r="O51" s="225"/>
      <c r="P51" s="225"/>
      <c r="Q51" s="225"/>
    </row>
    <row r="52" spans="1:17" ht="12.75">
      <c r="A52" s="729"/>
      <c r="B52" s="242">
        <f t="shared" si="0"/>
        <v>43</v>
      </c>
      <c r="C52" s="646" t="s">
        <v>654</v>
      </c>
      <c r="D52" s="646"/>
      <c r="E52" s="10">
        <v>923155</v>
      </c>
      <c r="F52" s="21"/>
      <c r="G52" s="48"/>
      <c r="H52" s="343">
        <f>ROUND(SUM(F52)*0.5%,0)</f>
        <v>0</v>
      </c>
      <c r="M52" s="225"/>
      <c r="N52" s="225"/>
      <c r="O52" s="225"/>
      <c r="P52" s="225"/>
      <c r="Q52" s="225"/>
    </row>
    <row r="53" spans="1:17" ht="12.75">
      <c r="A53" s="729"/>
      <c r="B53" s="242">
        <f t="shared" si="0"/>
        <v>44</v>
      </c>
      <c r="C53" s="646" t="s">
        <v>655</v>
      </c>
      <c r="D53" s="646"/>
      <c r="E53" s="10">
        <v>923160</v>
      </c>
      <c r="F53" s="49"/>
      <c r="G53" s="48"/>
      <c r="H53" s="343">
        <f>ROUND(SUM(F53)*1.25%,0)</f>
        <v>0</v>
      </c>
      <c r="M53" s="225"/>
      <c r="N53" s="225"/>
      <c r="O53" s="225"/>
      <c r="P53" s="225"/>
      <c r="Q53" s="225"/>
    </row>
    <row r="54" spans="1:17" s="412" customFormat="1" ht="24.75" customHeight="1">
      <c r="A54" s="729"/>
      <c r="B54" s="489">
        <f t="shared" si="0"/>
        <v>45</v>
      </c>
      <c r="C54" s="646" t="s">
        <v>656</v>
      </c>
      <c r="D54" s="646"/>
      <c r="E54" s="112">
        <v>923206</v>
      </c>
      <c r="F54" s="490"/>
      <c r="G54" s="491"/>
      <c r="H54" s="343">
        <f>ROUND(SUM(F54)*0.5%,0)</f>
        <v>0</v>
      </c>
      <c r="I54" s="410"/>
      <c r="J54" s="410"/>
      <c r="K54" s="411"/>
      <c r="L54" s="411"/>
      <c r="M54" s="492"/>
      <c r="N54" s="492"/>
      <c r="O54" s="492"/>
      <c r="P54" s="492"/>
      <c r="Q54" s="492"/>
    </row>
    <row r="55" spans="1:17" ht="12.75">
      <c r="A55" s="729"/>
      <c r="B55" s="242"/>
      <c r="C55" s="731" t="s">
        <v>657</v>
      </c>
      <c r="D55" s="731"/>
      <c r="E55" s="24"/>
      <c r="F55" s="47"/>
      <c r="G55" s="19"/>
      <c r="H55" s="343">
        <f>+H56+H57+H63+'Annex-A'!I7+G74</f>
        <v>0</v>
      </c>
      <c r="I55" s="228"/>
      <c r="M55" s="225"/>
      <c r="N55" s="225"/>
      <c r="O55" s="225"/>
      <c r="P55" s="225"/>
      <c r="Q55" s="225"/>
    </row>
    <row r="56" spans="1:234" s="224" customFormat="1" ht="12.75">
      <c r="A56" s="729"/>
      <c r="B56" s="242">
        <f>+B54+1</f>
        <v>46</v>
      </c>
      <c r="C56" s="693" t="s">
        <v>381</v>
      </c>
      <c r="D56" s="694"/>
      <c r="E56" s="73">
        <v>9202</v>
      </c>
      <c r="F56" s="47"/>
      <c r="G56" s="21">
        <v>0</v>
      </c>
      <c r="H56" s="343">
        <f>'Work Sheet'!G6</f>
        <v>0</v>
      </c>
      <c r="I56" s="228"/>
      <c r="J56" s="228"/>
      <c r="M56" s="225"/>
      <c r="N56" s="225"/>
      <c r="O56" s="225"/>
      <c r="P56" s="225"/>
      <c r="Q56" s="225"/>
      <c r="HV56" s="209"/>
      <c r="HW56" s="209"/>
      <c r="HX56" s="209"/>
      <c r="HY56" s="209"/>
      <c r="HZ56" s="209"/>
    </row>
    <row r="57" spans="1:234" s="224" customFormat="1" ht="12.75">
      <c r="A57" s="729"/>
      <c r="B57" s="242">
        <f t="shared" si="0"/>
        <v>47</v>
      </c>
      <c r="C57" s="693" t="s">
        <v>382</v>
      </c>
      <c r="D57" s="694"/>
      <c r="E57" s="73">
        <v>9203</v>
      </c>
      <c r="F57" s="47"/>
      <c r="G57" s="21"/>
      <c r="H57" s="343"/>
      <c r="I57" s="228"/>
      <c r="J57" s="228"/>
      <c r="M57" s="225"/>
      <c r="N57" s="225"/>
      <c r="O57" s="225"/>
      <c r="P57" s="225"/>
      <c r="Q57" s="225"/>
      <c r="HV57" s="209"/>
      <c r="HW57" s="209"/>
      <c r="HX57" s="209"/>
      <c r="HY57" s="209"/>
      <c r="HZ57" s="209"/>
    </row>
    <row r="58" spans="1:234" s="224" customFormat="1" ht="12.75">
      <c r="A58" s="729"/>
      <c r="B58" s="242">
        <f t="shared" si="0"/>
        <v>48</v>
      </c>
      <c r="C58" s="733" t="s">
        <v>605</v>
      </c>
      <c r="D58" s="734"/>
      <c r="E58" s="30">
        <v>9210</v>
      </c>
      <c r="F58" s="47"/>
      <c r="G58" s="47"/>
      <c r="H58" s="343">
        <f>IF(SUM(H43)-SUM(H55)&lt;0,SUM(H43)-SUM(H55),0)</f>
        <v>0</v>
      </c>
      <c r="I58" s="228">
        <f>IF(F35&gt;500000,H35*2%,0)</f>
        <v>0</v>
      </c>
      <c r="J58" s="228"/>
      <c r="M58" s="225"/>
      <c r="N58" s="225"/>
      <c r="O58" s="225"/>
      <c r="P58" s="225"/>
      <c r="Q58" s="225"/>
      <c r="HV58" s="209"/>
      <c r="HW58" s="209"/>
      <c r="HX58" s="209"/>
      <c r="HY58" s="209"/>
      <c r="HZ58" s="209"/>
    </row>
    <row r="59" spans="1:17" ht="12.75">
      <c r="A59" s="729"/>
      <c r="B59" s="242">
        <f t="shared" si="0"/>
        <v>49</v>
      </c>
      <c r="C59" s="733" t="s">
        <v>606</v>
      </c>
      <c r="D59" s="734"/>
      <c r="E59" s="30">
        <v>9204</v>
      </c>
      <c r="F59" s="47"/>
      <c r="G59" s="47"/>
      <c r="H59" s="343">
        <f>IF(SUM(H43)-SUM(H55)&gt;0,SUM(H43)-SUM(H55)-SUM(H60),0)-G55-G57</f>
        <v>0</v>
      </c>
      <c r="M59" s="225"/>
      <c r="N59" s="225"/>
      <c r="O59" s="225"/>
      <c r="P59" s="225"/>
      <c r="Q59" s="225"/>
    </row>
    <row r="60" spans="1:17" ht="12.75">
      <c r="A60" s="730"/>
      <c r="B60" s="242">
        <f t="shared" si="0"/>
        <v>50</v>
      </c>
      <c r="C60" s="695" t="s">
        <v>626</v>
      </c>
      <c r="D60" s="696"/>
      <c r="E60" s="30">
        <v>92101</v>
      </c>
      <c r="F60" s="461"/>
      <c r="G60" s="21"/>
      <c r="H60" s="343">
        <f>F60</f>
        <v>0</v>
      </c>
      <c r="I60" s="235"/>
      <c r="M60" s="225"/>
      <c r="N60" s="225"/>
      <c r="O60" s="225"/>
      <c r="P60" s="225"/>
      <c r="Q60" s="225"/>
    </row>
    <row r="61" spans="1:17" s="224" customFormat="1" ht="12.75">
      <c r="A61" s="266"/>
      <c r="B61" s="242">
        <f t="shared" si="0"/>
        <v>51</v>
      </c>
      <c r="C61" s="744" t="s">
        <v>383</v>
      </c>
      <c r="D61" s="745"/>
      <c r="E61" s="30">
        <v>920900</v>
      </c>
      <c r="F61" s="48"/>
      <c r="G61" s="21"/>
      <c r="H61" s="343">
        <v>0</v>
      </c>
      <c r="I61" s="228"/>
      <c r="J61" s="236"/>
      <c r="M61" s="225"/>
      <c r="N61" s="225"/>
      <c r="O61" s="225"/>
      <c r="P61" s="225"/>
      <c r="Q61" s="225"/>
    </row>
    <row r="62" spans="1:17" s="224" customFormat="1" ht="12.75">
      <c r="A62" s="23"/>
      <c r="B62" s="242">
        <f t="shared" si="0"/>
        <v>52</v>
      </c>
      <c r="C62" s="743" t="s">
        <v>67</v>
      </c>
      <c r="D62" s="743"/>
      <c r="E62" s="20">
        <v>6100</v>
      </c>
      <c r="F62" s="46">
        <f>+'Work Sheet'!D57</f>
        <v>0</v>
      </c>
      <c r="G62" s="47">
        <v>0</v>
      </c>
      <c r="H62" s="19">
        <f>+F62-G62</f>
        <v>0</v>
      </c>
      <c r="I62" s="228"/>
      <c r="J62" s="228"/>
      <c r="M62" s="225"/>
      <c r="N62" s="225"/>
      <c r="O62" s="225"/>
      <c r="P62" s="225"/>
      <c r="Q62" s="225"/>
    </row>
    <row r="63" spans="1:17" ht="12.75">
      <c r="A63" s="33"/>
      <c r="B63" s="242">
        <f t="shared" si="0"/>
        <v>53</v>
      </c>
      <c r="C63" s="646" t="s">
        <v>423</v>
      </c>
      <c r="D63" s="646"/>
      <c r="E63" s="243">
        <v>9291</v>
      </c>
      <c r="F63" s="45"/>
      <c r="G63" s="48"/>
      <c r="H63" s="22"/>
      <c r="M63" s="209"/>
      <c r="N63" s="209"/>
      <c r="O63" s="209"/>
      <c r="P63" s="209"/>
      <c r="Q63" s="209"/>
    </row>
    <row r="64" spans="1:17" ht="12.75">
      <c r="A64" s="736" t="s">
        <v>68</v>
      </c>
      <c r="B64" s="50" t="s">
        <v>78</v>
      </c>
      <c r="C64" s="710">
        <f>+C3</f>
        <v>0</v>
      </c>
      <c r="D64" s="710"/>
      <c r="E64" s="51" t="s">
        <v>79</v>
      </c>
      <c r="F64" s="697">
        <f>+Fourteen</f>
        <v>0</v>
      </c>
      <c r="G64" s="697"/>
      <c r="H64" s="52" t="s">
        <v>80</v>
      </c>
      <c r="M64" s="209"/>
      <c r="N64" s="209"/>
      <c r="O64" s="209"/>
      <c r="P64" s="209"/>
      <c r="Q64" s="209"/>
    </row>
    <row r="65" spans="1:10" s="237" customFormat="1" ht="23.25" customHeight="1">
      <c r="A65" s="737"/>
      <c r="B65" s="735" t="s">
        <v>396</v>
      </c>
      <c r="C65" s="735"/>
      <c r="D65" s="735"/>
      <c r="E65" s="735"/>
      <c r="F65" s="735"/>
      <c r="G65" s="735"/>
      <c r="H65" s="735"/>
      <c r="I65" s="236"/>
      <c r="J65" s="236"/>
    </row>
    <row r="66" spans="1:17" ht="12.75">
      <c r="A66" s="387" t="s">
        <v>70</v>
      </c>
      <c r="B66" s="54"/>
      <c r="C66" s="55"/>
      <c r="D66" s="55"/>
      <c r="E66" s="56"/>
      <c r="F66" s="53"/>
      <c r="G66" s="53" t="s">
        <v>71</v>
      </c>
      <c r="H66" s="38"/>
      <c r="M66" s="209"/>
      <c r="N66" s="209"/>
      <c r="O66" s="209"/>
      <c r="P66" s="209"/>
      <c r="Q66" s="209"/>
    </row>
    <row r="67" spans="1:17" ht="12.75">
      <c r="A67" s="698" t="s">
        <v>637</v>
      </c>
      <c r="B67" s="699"/>
      <c r="C67" s="699"/>
      <c r="D67" s="699"/>
      <c r="E67" s="699"/>
      <c r="F67" s="699"/>
      <c r="G67" s="699"/>
      <c r="H67" s="700"/>
      <c r="M67" s="209"/>
      <c r="N67" s="209"/>
      <c r="O67" s="209"/>
      <c r="P67" s="209"/>
      <c r="Q67" s="209"/>
    </row>
    <row r="68" spans="1:17" ht="12.75">
      <c r="A68" s="713" t="s">
        <v>72</v>
      </c>
      <c r="B68" s="713"/>
      <c r="C68" s="713"/>
      <c r="D68" s="713"/>
      <c r="E68" s="713"/>
      <c r="F68" s="713"/>
      <c r="G68" s="713"/>
      <c r="H68" s="40" t="s">
        <v>81</v>
      </c>
      <c r="M68" s="209"/>
      <c r="N68" s="209"/>
      <c r="O68" s="209"/>
      <c r="P68" s="209"/>
      <c r="Q68" s="209"/>
    </row>
    <row r="69" spans="1:12" s="412" customFormat="1" ht="18.75" customHeight="1">
      <c r="A69" s="701" t="s">
        <v>82</v>
      </c>
      <c r="B69" s="701"/>
      <c r="C69" s="701"/>
      <c r="D69" s="701"/>
      <c r="E69" s="701"/>
      <c r="F69" s="701"/>
      <c r="G69" s="701"/>
      <c r="H69" s="701"/>
      <c r="I69" s="410"/>
      <c r="J69" s="410"/>
      <c r="K69" s="411"/>
      <c r="L69" s="411"/>
    </row>
    <row r="70" spans="1:17" ht="18.75" customHeight="1">
      <c r="A70" s="691" t="s">
        <v>37</v>
      </c>
      <c r="B70" s="691"/>
      <c r="C70" s="702">
        <f>IF('IND (BUS PLUS)'!C3="","",'IND (BUS PLUS)'!C3)</f>
        <v>0</v>
      </c>
      <c r="D70" s="702"/>
      <c r="E70" s="437"/>
      <c r="F70" s="437"/>
      <c r="G70" s="437" t="s">
        <v>38</v>
      </c>
      <c r="H70" s="462" t="str">
        <f>PROFILE!AU7</f>
        <v>2021</v>
      </c>
      <c r="M70" s="209"/>
      <c r="N70" s="209"/>
      <c r="O70" s="209"/>
      <c r="P70" s="209"/>
      <c r="Q70" s="209"/>
    </row>
    <row r="71" spans="1:17" ht="12.75">
      <c r="A71" s="691" t="s">
        <v>39</v>
      </c>
      <c r="B71" s="691"/>
      <c r="C71" s="692">
        <f>IF('IND (BUS PLUS)'!C4="","",'IND (BUS PLUS)'!C4)</f>
        <v>0</v>
      </c>
      <c r="D71" s="692"/>
      <c r="E71" s="437"/>
      <c r="F71" s="437"/>
      <c r="G71" s="437" t="s">
        <v>40</v>
      </c>
      <c r="H71" s="460" t="str">
        <f>+H4</f>
        <v>-</v>
      </c>
      <c r="J71" s="236"/>
      <c r="M71" s="209"/>
      <c r="N71" s="209"/>
      <c r="O71" s="209"/>
      <c r="P71" s="209"/>
      <c r="Q71" s="209"/>
    </row>
    <row r="72" spans="1:17" ht="18.75">
      <c r="A72" s="435"/>
      <c r="B72" s="434" t="s">
        <v>42</v>
      </c>
      <c r="C72" s="712" t="s">
        <v>43</v>
      </c>
      <c r="D72" s="712"/>
      <c r="E72" s="436" t="s">
        <v>44</v>
      </c>
      <c r="F72" s="440" t="s">
        <v>83</v>
      </c>
      <c r="G72" s="441" t="s">
        <v>64</v>
      </c>
      <c r="H72" s="441" t="s">
        <v>65</v>
      </c>
      <c r="J72" s="236"/>
      <c r="M72" s="209"/>
      <c r="N72" s="209"/>
      <c r="O72" s="209"/>
      <c r="P72" s="209"/>
      <c r="Q72" s="209"/>
    </row>
    <row r="73" spans="1:17" ht="11.25" customHeight="1">
      <c r="A73" s="58"/>
      <c r="B73" s="59"/>
      <c r="C73" s="709"/>
      <c r="D73" s="709"/>
      <c r="E73" s="57"/>
      <c r="F73" s="442" t="s">
        <v>47</v>
      </c>
      <c r="G73" s="443" t="s">
        <v>48</v>
      </c>
      <c r="H73" s="443" t="s">
        <v>49</v>
      </c>
      <c r="J73" s="236"/>
      <c r="K73" s="223"/>
      <c r="M73" s="209"/>
      <c r="N73" s="209"/>
      <c r="O73" s="209"/>
      <c r="P73" s="209"/>
      <c r="Q73" s="209"/>
    </row>
    <row r="74" spans="1:17" ht="11.25" customHeight="1">
      <c r="A74" s="704" t="s">
        <v>66</v>
      </c>
      <c r="B74" s="428">
        <f>+B63+1</f>
        <v>54</v>
      </c>
      <c r="C74" s="703" t="s">
        <v>627</v>
      </c>
      <c r="D74" s="703"/>
      <c r="E74" s="429">
        <v>640001</v>
      </c>
      <c r="F74" s="582">
        <f>+SUM(F76:F158)</f>
        <v>0</v>
      </c>
      <c r="G74" s="582">
        <f>+SUM(G76:G158)</f>
        <v>0</v>
      </c>
      <c r="H74" s="582">
        <f>+SUM(H76:H158)</f>
        <v>0</v>
      </c>
      <c r="K74" s="223"/>
      <c r="M74" s="209"/>
      <c r="N74" s="209"/>
      <c r="O74" s="209"/>
      <c r="P74" s="209"/>
      <c r="Q74" s="209"/>
    </row>
    <row r="75" spans="1:17" ht="11.25" customHeight="1">
      <c r="A75" s="704"/>
      <c r="B75" s="428">
        <f>+B74+1</f>
        <v>55</v>
      </c>
      <c r="C75" s="645" t="s">
        <v>629</v>
      </c>
      <c r="D75" s="645"/>
      <c r="E75" s="429">
        <v>64030055</v>
      </c>
      <c r="F75" s="438"/>
      <c r="G75" s="438"/>
      <c r="H75" s="363">
        <f>+F75*15%</f>
        <v>0</v>
      </c>
      <c r="K75" s="223"/>
      <c r="M75" s="209"/>
      <c r="N75" s="209"/>
      <c r="O75" s="209"/>
      <c r="P75" s="209"/>
      <c r="Q75" s="209"/>
    </row>
    <row r="76" spans="1:17" ht="11.25" customHeight="1">
      <c r="A76" s="704"/>
      <c r="B76" s="428">
        <f>+B75+1</f>
        <v>56</v>
      </c>
      <c r="C76" s="645" t="s">
        <v>84</v>
      </c>
      <c r="D76" s="645"/>
      <c r="E76" s="429">
        <v>64010052</v>
      </c>
      <c r="F76" s="438"/>
      <c r="G76" s="363"/>
      <c r="H76" s="363">
        <f>+F76*1%</f>
        <v>0</v>
      </c>
      <c r="K76" s="223"/>
      <c r="M76" s="209"/>
      <c r="N76" s="209"/>
      <c r="O76" s="209"/>
      <c r="P76" s="209"/>
      <c r="Q76" s="209"/>
    </row>
    <row r="77" spans="1:17" ht="11.25" customHeight="1">
      <c r="A77" s="704"/>
      <c r="B77" s="428">
        <f>+B76+1</f>
        <v>57</v>
      </c>
      <c r="C77" s="645" t="s">
        <v>85</v>
      </c>
      <c r="D77" s="645"/>
      <c r="E77" s="429">
        <v>64010054</v>
      </c>
      <c r="F77" s="438"/>
      <c r="G77" s="363"/>
      <c r="H77" s="363">
        <f>+F77*2%</f>
        <v>0</v>
      </c>
      <c r="K77" s="223"/>
      <c r="M77" s="209"/>
      <c r="N77" s="209"/>
      <c r="O77" s="209"/>
      <c r="P77" s="209"/>
      <c r="Q77" s="209"/>
    </row>
    <row r="78" spans="1:17" ht="11.25" customHeight="1">
      <c r="A78" s="704"/>
      <c r="B78" s="428">
        <f aca="true" t="shared" si="6" ref="B78:B158">+B77+1</f>
        <v>58</v>
      </c>
      <c r="C78" s="645" t="s">
        <v>86</v>
      </c>
      <c r="D78" s="645"/>
      <c r="E78" s="429">
        <v>64010056</v>
      </c>
      <c r="F78" s="438"/>
      <c r="G78" s="363"/>
      <c r="H78" s="363">
        <f>+F78*3%</f>
        <v>0</v>
      </c>
      <c r="K78" s="223"/>
      <c r="M78" s="209"/>
      <c r="N78" s="209"/>
      <c r="O78" s="209"/>
      <c r="P78" s="209"/>
      <c r="Q78" s="209"/>
    </row>
    <row r="79" spans="1:12" s="241" customFormat="1" ht="11.25" customHeight="1">
      <c r="A79" s="704"/>
      <c r="B79" s="428">
        <f t="shared" si="6"/>
        <v>59</v>
      </c>
      <c r="C79" s="645" t="s">
        <v>625</v>
      </c>
      <c r="D79" s="645"/>
      <c r="E79" s="429">
        <v>64010058</v>
      </c>
      <c r="F79" s="438"/>
      <c r="G79" s="363"/>
      <c r="H79" s="363">
        <f>+F79*4%</f>
        <v>0</v>
      </c>
      <c r="I79" s="240"/>
      <c r="J79" s="240"/>
      <c r="K79" s="240"/>
      <c r="L79" s="240"/>
    </row>
    <row r="80" spans="1:12" s="241" customFormat="1" ht="11.25" customHeight="1">
      <c r="A80" s="704"/>
      <c r="B80" s="428">
        <f t="shared" si="6"/>
        <v>60</v>
      </c>
      <c r="C80" s="645" t="s">
        <v>430</v>
      </c>
      <c r="D80" s="645"/>
      <c r="E80" s="429">
        <v>64010061</v>
      </c>
      <c r="F80" s="438"/>
      <c r="G80" s="363"/>
      <c r="H80" s="363">
        <f>+F80*5.5%</f>
        <v>0</v>
      </c>
      <c r="I80" s="240"/>
      <c r="J80" s="240"/>
      <c r="K80" s="240"/>
      <c r="L80" s="240"/>
    </row>
    <row r="81" spans="1:12" s="241" customFormat="1" ht="11.25" customHeight="1">
      <c r="A81" s="704"/>
      <c r="B81" s="428">
        <f t="shared" si="6"/>
        <v>61</v>
      </c>
      <c r="C81" s="665" t="s">
        <v>609</v>
      </c>
      <c r="D81" s="666"/>
      <c r="E81" s="430">
        <v>64010083</v>
      </c>
      <c r="F81" s="438"/>
      <c r="G81" s="363"/>
      <c r="H81" s="363">
        <f>+F81*4.125%</f>
        <v>0</v>
      </c>
      <c r="I81" s="240"/>
      <c r="J81" s="240"/>
      <c r="K81" s="240"/>
      <c r="L81" s="240"/>
    </row>
    <row r="82" spans="1:17" ht="11.25" customHeight="1">
      <c r="A82" s="704"/>
      <c r="B82" s="428">
        <f t="shared" si="6"/>
        <v>62</v>
      </c>
      <c r="C82" s="645" t="s">
        <v>406</v>
      </c>
      <c r="D82" s="645"/>
      <c r="E82" s="429">
        <v>64010161</v>
      </c>
      <c r="F82" s="438"/>
      <c r="G82" s="363"/>
      <c r="H82" s="363">
        <f>+F82*5.5%</f>
        <v>0</v>
      </c>
      <c r="K82" s="223"/>
      <c r="M82" s="209"/>
      <c r="N82" s="209"/>
      <c r="O82" s="209"/>
      <c r="P82" s="209"/>
      <c r="Q82" s="209"/>
    </row>
    <row r="83" spans="1:17" ht="11.25" customHeight="1">
      <c r="A83" s="704"/>
      <c r="B83" s="428">
        <f t="shared" si="6"/>
        <v>63</v>
      </c>
      <c r="C83" s="645" t="s">
        <v>229</v>
      </c>
      <c r="D83" s="645"/>
      <c r="E83" s="430">
        <v>64010181</v>
      </c>
      <c r="F83" s="438"/>
      <c r="G83" s="363"/>
      <c r="H83" s="363">
        <f>+F83*5.5%</f>
        <v>0</v>
      </c>
      <c r="K83" s="223"/>
      <c r="M83" s="209"/>
      <c r="N83" s="209"/>
      <c r="O83" s="209"/>
      <c r="P83" s="209"/>
      <c r="Q83" s="209"/>
    </row>
    <row r="84" spans="1:12" s="241" customFormat="1" ht="11.25" customHeight="1">
      <c r="A84" s="704"/>
      <c r="B84" s="428">
        <f>+B83+1</f>
        <v>64</v>
      </c>
      <c r="C84" s="645" t="s">
        <v>630</v>
      </c>
      <c r="D84" s="645"/>
      <c r="E84" s="430">
        <v>64120045</v>
      </c>
      <c r="F84" s="438"/>
      <c r="G84" s="363"/>
      <c r="H84" s="363"/>
      <c r="I84" s="240"/>
      <c r="J84" s="240"/>
      <c r="K84" s="240"/>
      <c r="L84" s="240"/>
    </row>
    <row r="85" spans="1:12" s="241" customFormat="1" ht="11.25" customHeight="1">
      <c r="A85" s="704"/>
      <c r="B85" s="428">
        <f>+B84+1</f>
        <v>65</v>
      </c>
      <c r="C85" s="645" t="s">
        <v>461</v>
      </c>
      <c r="D85" s="645"/>
      <c r="E85" s="430">
        <v>64030052</v>
      </c>
      <c r="F85" s="438"/>
      <c r="G85" s="363"/>
      <c r="H85" s="363">
        <f>+F85*7.5%</f>
        <v>0</v>
      </c>
      <c r="I85" s="240"/>
      <c r="J85" s="240"/>
      <c r="K85" s="240"/>
      <c r="L85" s="240"/>
    </row>
    <row r="86" spans="1:17" ht="11.25" customHeight="1">
      <c r="A86" s="704"/>
      <c r="B86" s="428">
        <f>+B85+1</f>
        <v>66</v>
      </c>
      <c r="C86" s="645" t="s">
        <v>601</v>
      </c>
      <c r="D86" s="645"/>
      <c r="E86" s="430">
        <v>64030055</v>
      </c>
      <c r="F86" s="438"/>
      <c r="G86" s="363"/>
      <c r="H86" s="363">
        <f>+F86*15%</f>
        <v>0</v>
      </c>
      <c r="K86" s="223"/>
      <c r="M86" s="209"/>
      <c r="N86" s="209"/>
      <c r="O86" s="209"/>
      <c r="P86" s="209"/>
      <c r="Q86" s="209"/>
    </row>
    <row r="87" spans="1:17" ht="11.25" customHeight="1">
      <c r="A87" s="704"/>
      <c r="B87" s="428">
        <f t="shared" si="6"/>
        <v>67</v>
      </c>
      <c r="C87" s="667" t="s">
        <v>628</v>
      </c>
      <c r="D87" s="668"/>
      <c r="E87" s="430">
        <v>64030071</v>
      </c>
      <c r="F87" s="438"/>
      <c r="G87" s="582"/>
      <c r="H87" s="363">
        <f>IF(J87&gt;=I87,F87*10%,J87)</f>
        <v>0</v>
      </c>
      <c r="I87" s="611">
        <f>F87*10%</f>
        <v>0</v>
      </c>
      <c r="J87" s="611">
        <f>IF(AND(F87&lt;=600000,F87&gt;400000),((F87-400000)*5%),0)+IF(AND(F87&lt;=1200000,F87&gt;600000),((F87-600000)*10%+10000),0)+IF(AND(F87&lt;=2400000,F87&gt;1200000),((F87-1200000)*15%+70000),0)+IF(AND(F87&lt;=3000000,F87&gt;2400000),((F87-2400000)*20%+25000),0)+IF(AND(F87&lt;=4000000,F87&gt;3000000),((F87-3000000)*25%+370000),0)+IF(AND(F87&lt;=6000000,F87&gt;4000000),((F87-4000000)*30%+620000),0)+IF(AND(F87&gt;6000000),((F87-6000000)*35%+1220000),0)</f>
        <v>0</v>
      </c>
      <c r="K87" s="223"/>
      <c r="M87" s="209"/>
      <c r="N87" s="209"/>
      <c r="O87" s="209"/>
      <c r="P87" s="209"/>
      <c r="Q87" s="209"/>
    </row>
    <row r="88" spans="1:17" ht="11.25" customHeight="1">
      <c r="A88" s="704"/>
      <c r="B88" s="428">
        <f>+B87+1</f>
        <v>68</v>
      </c>
      <c r="C88" s="667" t="s">
        <v>610</v>
      </c>
      <c r="D88" s="668"/>
      <c r="E88" s="430">
        <v>64030098</v>
      </c>
      <c r="F88" s="438"/>
      <c r="G88" s="363"/>
      <c r="H88" s="427">
        <f>IF(F88&lt;=1000000,(F88)*0.1,IF(F88&gt;1000000,(F88-1000000)*0.126667+125000))</f>
        <v>0</v>
      </c>
      <c r="I88" s="223">
        <f>IF(AND(F88&gt;J88)*12.5%,(F88&lt;=J88)*10%,0)</f>
        <v>0</v>
      </c>
      <c r="J88" s="488"/>
      <c r="K88" s="223"/>
      <c r="M88" s="209"/>
      <c r="N88" s="209"/>
      <c r="O88" s="209"/>
      <c r="P88" s="209"/>
      <c r="Q88" s="209"/>
    </row>
    <row r="89" spans="1:17" ht="11.25" customHeight="1">
      <c r="A89" s="704"/>
      <c r="B89" s="428">
        <f t="shared" si="6"/>
        <v>69</v>
      </c>
      <c r="C89" s="645" t="s">
        <v>354</v>
      </c>
      <c r="D89" s="645"/>
      <c r="E89" s="430">
        <v>64030099</v>
      </c>
      <c r="F89" s="438"/>
      <c r="G89" s="363"/>
      <c r="H89" s="363"/>
      <c r="K89" s="223"/>
      <c r="M89" s="209"/>
      <c r="N89" s="209"/>
      <c r="O89" s="209"/>
      <c r="P89" s="209"/>
      <c r="Q89" s="209"/>
    </row>
    <row r="90" spans="1:17" ht="11.25" customHeight="1">
      <c r="A90" s="704"/>
      <c r="B90" s="428">
        <f t="shared" si="6"/>
        <v>70</v>
      </c>
      <c r="C90" s="665" t="s">
        <v>443</v>
      </c>
      <c r="D90" s="666"/>
      <c r="E90" s="430">
        <v>64050051</v>
      </c>
      <c r="F90" s="438"/>
      <c r="G90" s="363"/>
      <c r="H90" s="363"/>
      <c r="K90" s="223"/>
      <c r="M90" s="209"/>
      <c r="N90" s="209"/>
      <c r="O90" s="209"/>
      <c r="P90" s="209"/>
      <c r="Q90" s="209"/>
    </row>
    <row r="91" spans="1:17" ht="23.25" customHeight="1">
      <c r="A91" s="704"/>
      <c r="B91" s="428">
        <f t="shared" si="6"/>
        <v>71</v>
      </c>
      <c r="C91" s="707" t="s">
        <v>444</v>
      </c>
      <c r="D91" s="707"/>
      <c r="E91" s="430">
        <v>64050052</v>
      </c>
      <c r="F91" s="438"/>
      <c r="G91" s="363"/>
      <c r="H91" s="363">
        <f>+F91*7%</f>
        <v>0</v>
      </c>
      <c r="K91" s="223"/>
      <c r="M91" s="209"/>
      <c r="N91" s="209"/>
      <c r="O91" s="209"/>
      <c r="P91" s="209"/>
      <c r="Q91" s="209"/>
    </row>
    <row r="92" spans="1:17" ht="11.25" customHeight="1">
      <c r="A92" s="704"/>
      <c r="B92" s="428">
        <f t="shared" si="6"/>
        <v>72</v>
      </c>
      <c r="C92" s="645" t="s">
        <v>445</v>
      </c>
      <c r="D92" s="645"/>
      <c r="E92" s="430">
        <v>64050053</v>
      </c>
      <c r="F92" s="438"/>
      <c r="G92" s="363"/>
      <c r="H92" s="363"/>
      <c r="K92" s="223"/>
      <c r="M92" s="209"/>
      <c r="N92" s="209"/>
      <c r="O92" s="209"/>
      <c r="P92" s="209"/>
      <c r="Q92" s="209"/>
    </row>
    <row r="93" spans="1:17" ht="11.25" customHeight="1">
      <c r="A93" s="704"/>
      <c r="B93" s="428">
        <f t="shared" si="6"/>
        <v>73</v>
      </c>
      <c r="C93" s="645" t="s">
        <v>446</v>
      </c>
      <c r="D93" s="645"/>
      <c r="E93" s="430">
        <v>64050054</v>
      </c>
      <c r="F93" s="438"/>
      <c r="G93" s="363"/>
      <c r="H93" s="363"/>
      <c r="K93" s="223"/>
      <c r="M93" s="209"/>
      <c r="N93" s="209"/>
      <c r="O93" s="209"/>
      <c r="P93" s="209"/>
      <c r="Q93" s="209"/>
    </row>
    <row r="94" spans="1:17" ht="11.25" customHeight="1">
      <c r="A94" s="704"/>
      <c r="B94" s="428">
        <f t="shared" si="6"/>
        <v>74</v>
      </c>
      <c r="C94" s="645" t="s">
        <v>447</v>
      </c>
      <c r="D94" s="645"/>
      <c r="E94" s="430">
        <v>64050055</v>
      </c>
      <c r="F94" s="438"/>
      <c r="G94" s="363"/>
      <c r="H94" s="363"/>
      <c r="K94" s="223"/>
      <c r="M94" s="209"/>
      <c r="N94" s="209"/>
      <c r="O94" s="209"/>
      <c r="P94" s="209"/>
      <c r="Q94" s="209"/>
    </row>
    <row r="95" spans="1:17" ht="11.25" customHeight="1">
      <c r="A95" s="704"/>
      <c r="B95" s="428">
        <f t="shared" si="6"/>
        <v>75</v>
      </c>
      <c r="C95" s="645" t="s">
        <v>448</v>
      </c>
      <c r="D95" s="645"/>
      <c r="E95" s="430">
        <v>64050056</v>
      </c>
      <c r="F95" s="438"/>
      <c r="G95" s="363"/>
      <c r="H95" s="363"/>
      <c r="K95" s="223"/>
      <c r="M95" s="209"/>
      <c r="N95" s="209"/>
      <c r="O95" s="209"/>
      <c r="P95" s="209"/>
      <c r="Q95" s="209"/>
    </row>
    <row r="96" spans="1:26" ht="11.25" customHeight="1">
      <c r="A96" s="704"/>
      <c r="B96" s="428">
        <f t="shared" si="6"/>
        <v>76</v>
      </c>
      <c r="C96" s="645" t="s">
        <v>449</v>
      </c>
      <c r="D96" s="645"/>
      <c r="E96" s="430">
        <v>64050096</v>
      </c>
      <c r="F96" s="438">
        <v>0</v>
      </c>
      <c r="G96" s="363"/>
      <c r="H96" s="363">
        <f>I96</f>
        <v>0</v>
      </c>
      <c r="I96" s="616">
        <f>SUM(Z96:Z98)</f>
        <v>0</v>
      </c>
      <c r="K96" s="223"/>
      <c r="M96" s="209"/>
      <c r="N96" s="209"/>
      <c r="O96" s="209"/>
      <c r="P96" s="209"/>
      <c r="Q96" s="209"/>
      <c r="T96" s="617">
        <v>0</v>
      </c>
      <c r="U96" s="617"/>
      <c r="V96" s="617">
        <v>5000000</v>
      </c>
      <c r="W96" s="617">
        <v>0.1</v>
      </c>
      <c r="X96" s="617"/>
      <c r="Y96" s="618">
        <f>$F$96</f>
        <v>0</v>
      </c>
      <c r="Z96" s="619">
        <f>IF(AND(Y96&gt;=T96,Y96&lt;=V96),(Y96-T96)*W96+X96,0)</f>
        <v>0</v>
      </c>
    </row>
    <row r="97" spans="1:26" ht="11.25" customHeight="1">
      <c r="A97" s="704"/>
      <c r="B97" s="428">
        <f t="shared" si="6"/>
        <v>77</v>
      </c>
      <c r="C97" s="645" t="s">
        <v>355</v>
      </c>
      <c r="D97" s="645"/>
      <c r="E97" s="430">
        <v>64050097</v>
      </c>
      <c r="F97" s="438"/>
      <c r="G97" s="363"/>
      <c r="H97" s="363"/>
      <c r="K97" s="223"/>
      <c r="M97" s="209"/>
      <c r="N97" s="209"/>
      <c r="O97" s="209"/>
      <c r="P97" s="209"/>
      <c r="Q97" s="209"/>
      <c r="T97" s="617">
        <v>5000000</v>
      </c>
      <c r="U97" s="617" t="s">
        <v>510</v>
      </c>
      <c r="V97" s="617">
        <v>25000000</v>
      </c>
      <c r="W97" s="617">
        <v>0.125</v>
      </c>
      <c r="X97" s="617"/>
      <c r="Y97" s="618">
        <f aca="true" t="shared" si="7" ref="Y97:Y98">$F$96</f>
        <v>0</v>
      </c>
      <c r="Z97" s="620">
        <f>IF(AND(Y97&gt;=T97,Y97&lt;=V97),(Y97-T97)*W97+X97,0)</f>
        <v>0</v>
      </c>
    </row>
    <row r="98" spans="1:26" ht="11.25" customHeight="1">
      <c r="A98" s="704"/>
      <c r="B98" s="428">
        <f t="shared" si="6"/>
        <v>78</v>
      </c>
      <c r="C98" s="645" t="s">
        <v>450</v>
      </c>
      <c r="D98" s="645"/>
      <c r="E98" s="430">
        <v>64050098</v>
      </c>
      <c r="F98" s="438"/>
      <c r="G98" s="363"/>
      <c r="H98" s="363"/>
      <c r="K98" s="223"/>
      <c r="M98" s="209"/>
      <c r="N98" s="209"/>
      <c r="O98" s="209"/>
      <c r="P98" s="209"/>
      <c r="Q98" s="209"/>
      <c r="T98" s="617">
        <v>25000000</v>
      </c>
      <c r="U98" s="617" t="s">
        <v>510</v>
      </c>
      <c r="V98" s="621">
        <v>999999999999999</v>
      </c>
      <c r="W98" s="617">
        <v>0.15</v>
      </c>
      <c r="X98" s="617"/>
      <c r="Y98" s="618">
        <f t="shared" si="7"/>
        <v>0</v>
      </c>
      <c r="Z98" s="620">
        <f>IF(AND(Y98&gt;=T98,Y98&lt;=V98),(Y98-T98)*W98+X98,0)</f>
        <v>0</v>
      </c>
    </row>
    <row r="99" spans="1:17" ht="11.25" customHeight="1">
      <c r="A99" s="704"/>
      <c r="B99" s="428">
        <f t="shared" si="6"/>
        <v>79</v>
      </c>
      <c r="C99" s="667" t="s">
        <v>548</v>
      </c>
      <c r="D99" s="668"/>
      <c r="E99" s="430">
        <v>64050100</v>
      </c>
      <c r="F99" s="438"/>
      <c r="G99" s="363"/>
      <c r="H99" s="363"/>
      <c r="K99" s="223"/>
      <c r="M99" s="209"/>
      <c r="N99" s="209"/>
      <c r="O99" s="209"/>
      <c r="P99" s="209"/>
      <c r="Q99" s="209"/>
    </row>
    <row r="100" spans="1:17" ht="11.25" customHeight="1">
      <c r="A100" s="704"/>
      <c r="B100" s="428">
        <f t="shared" si="6"/>
        <v>80</v>
      </c>
      <c r="C100" s="667" t="s">
        <v>633</v>
      </c>
      <c r="D100" s="668"/>
      <c r="E100" s="430">
        <v>64050094</v>
      </c>
      <c r="F100" s="438"/>
      <c r="G100" s="363"/>
      <c r="H100" s="363">
        <f>+F100*2%</f>
        <v>0</v>
      </c>
      <c r="K100" s="223"/>
      <c r="M100" s="209"/>
      <c r="N100" s="209"/>
      <c r="O100" s="209"/>
      <c r="P100" s="209"/>
      <c r="Q100" s="209"/>
    </row>
    <row r="101" spans="1:17" ht="11.25" customHeight="1">
      <c r="A101" s="704"/>
      <c r="B101" s="428">
        <f t="shared" si="6"/>
        <v>81</v>
      </c>
      <c r="C101" s="667" t="s">
        <v>631</v>
      </c>
      <c r="D101" s="668"/>
      <c r="E101" s="430">
        <v>64050095</v>
      </c>
      <c r="F101" s="438"/>
      <c r="G101" s="363"/>
      <c r="H101" s="363">
        <f>+F101*10%</f>
        <v>0</v>
      </c>
      <c r="K101" s="223"/>
      <c r="M101" s="209"/>
      <c r="N101" s="209"/>
      <c r="O101" s="209"/>
      <c r="P101" s="209"/>
      <c r="Q101" s="209"/>
    </row>
    <row r="102" spans="1:17" ht="11.25" customHeight="1">
      <c r="A102" s="704"/>
      <c r="B102" s="428">
        <f t="shared" si="6"/>
        <v>82</v>
      </c>
      <c r="C102" s="667" t="s">
        <v>632</v>
      </c>
      <c r="D102" s="668"/>
      <c r="E102" s="430">
        <v>64050057</v>
      </c>
      <c r="F102" s="438"/>
      <c r="G102" s="363"/>
      <c r="H102" s="363">
        <f>+F102*5%</f>
        <v>0</v>
      </c>
      <c r="K102" s="223"/>
      <c r="M102" s="209"/>
      <c r="N102" s="209"/>
      <c r="O102" s="209"/>
      <c r="P102" s="209"/>
      <c r="Q102" s="209"/>
    </row>
    <row r="103" spans="1:17" ht="11.25" customHeight="1">
      <c r="A103" s="704"/>
      <c r="B103" s="428">
        <f t="shared" si="6"/>
        <v>83</v>
      </c>
      <c r="C103" s="645" t="s">
        <v>89</v>
      </c>
      <c r="D103" s="645"/>
      <c r="E103" s="430">
        <v>64060052</v>
      </c>
      <c r="F103" s="438"/>
      <c r="G103" s="363"/>
      <c r="H103" s="363">
        <f>+F103*1%</f>
        <v>0</v>
      </c>
      <c r="K103" s="223"/>
      <c r="M103" s="209"/>
      <c r="N103" s="209"/>
      <c r="O103" s="209"/>
      <c r="P103" s="209"/>
      <c r="Q103" s="209"/>
    </row>
    <row r="104" spans="1:17" ht="11.25" customHeight="1">
      <c r="A104" s="704"/>
      <c r="B104" s="428">
        <f t="shared" si="6"/>
        <v>84</v>
      </c>
      <c r="C104" s="645" t="s">
        <v>90</v>
      </c>
      <c r="D104" s="645"/>
      <c r="E104" s="430">
        <v>64060053</v>
      </c>
      <c r="F104" s="438"/>
      <c r="G104" s="363"/>
      <c r="H104" s="363">
        <f>+F104*1.5%</f>
        <v>0</v>
      </c>
      <c r="K104" s="223"/>
      <c r="M104" s="209"/>
      <c r="N104" s="209"/>
      <c r="O104" s="209"/>
      <c r="P104" s="209"/>
      <c r="Q104" s="209"/>
    </row>
    <row r="105" spans="1:17" ht="11.25" customHeight="1">
      <c r="A105" s="704"/>
      <c r="B105" s="428">
        <f t="shared" si="6"/>
        <v>85</v>
      </c>
      <c r="C105" s="667" t="s">
        <v>611</v>
      </c>
      <c r="D105" s="668"/>
      <c r="E105" s="430">
        <v>64060055</v>
      </c>
      <c r="F105" s="438"/>
      <c r="G105" s="363"/>
      <c r="H105" s="363">
        <f>+F105*2.5%</f>
        <v>0</v>
      </c>
      <c r="K105" s="223"/>
      <c r="M105" s="209"/>
      <c r="N105" s="209"/>
      <c r="O105" s="209"/>
      <c r="P105" s="209"/>
      <c r="Q105" s="209"/>
    </row>
    <row r="106" spans="1:17" ht="11.25" customHeight="1">
      <c r="A106" s="704"/>
      <c r="B106" s="428">
        <f t="shared" si="6"/>
        <v>86</v>
      </c>
      <c r="C106" s="645" t="s">
        <v>91</v>
      </c>
      <c r="D106" s="645"/>
      <c r="E106" s="430">
        <v>64060059</v>
      </c>
      <c r="F106" s="438"/>
      <c r="G106" s="363"/>
      <c r="H106" s="363">
        <f>+F106*4.5%</f>
        <v>0</v>
      </c>
      <c r="K106" s="223"/>
      <c r="M106" s="225"/>
      <c r="N106" s="225"/>
      <c r="O106" s="225"/>
      <c r="P106" s="225"/>
      <c r="Q106" s="225"/>
    </row>
    <row r="107" spans="1:17" ht="11.25" customHeight="1">
      <c r="A107" s="704"/>
      <c r="B107" s="428">
        <f t="shared" si="6"/>
        <v>87</v>
      </c>
      <c r="C107" s="645" t="s">
        <v>377</v>
      </c>
      <c r="D107" s="645"/>
      <c r="E107" s="430">
        <v>64060152</v>
      </c>
      <c r="F107" s="438"/>
      <c r="G107" s="363"/>
      <c r="H107" s="363">
        <f>+F107*1%</f>
        <v>0</v>
      </c>
      <c r="K107" s="223"/>
      <c r="M107" s="225"/>
      <c r="N107" s="225"/>
      <c r="O107" s="225"/>
      <c r="P107" s="225"/>
      <c r="Q107" s="225"/>
    </row>
    <row r="108" spans="1:18" s="241" customFormat="1" ht="11.25" customHeight="1">
      <c r="A108" s="704"/>
      <c r="B108" s="428">
        <f t="shared" si="6"/>
        <v>88</v>
      </c>
      <c r="C108" s="689" t="s">
        <v>549</v>
      </c>
      <c r="D108" s="690"/>
      <c r="E108" s="431">
        <v>64060153</v>
      </c>
      <c r="F108" s="438"/>
      <c r="G108" s="363"/>
      <c r="H108" s="363">
        <f>+F108*1.5%</f>
        <v>0</v>
      </c>
      <c r="I108" s="240"/>
      <c r="J108" s="240"/>
      <c r="K108" s="240"/>
      <c r="L108" s="240"/>
      <c r="M108" s="225"/>
      <c r="N108" s="225"/>
      <c r="O108" s="225"/>
      <c r="P108" s="225"/>
      <c r="Q108" s="225"/>
      <c r="R108" s="209"/>
    </row>
    <row r="109" spans="1:18" s="241" customFormat="1" ht="11.25" customHeight="1">
      <c r="A109" s="704"/>
      <c r="B109" s="428">
        <f t="shared" si="6"/>
        <v>89</v>
      </c>
      <c r="C109" s="645" t="s">
        <v>378</v>
      </c>
      <c r="D109" s="645"/>
      <c r="E109" s="430">
        <v>64060154</v>
      </c>
      <c r="F109" s="438"/>
      <c r="G109" s="363"/>
      <c r="H109" s="363">
        <f>+F109*2%</f>
        <v>0</v>
      </c>
      <c r="I109" s="240"/>
      <c r="J109" s="240"/>
      <c r="K109" s="240"/>
      <c r="L109" s="240"/>
      <c r="M109" s="225"/>
      <c r="N109" s="225"/>
      <c r="O109" s="225"/>
      <c r="P109" s="225"/>
      <c r="Q109" s="225"/>
      <c r="R109" s="209"/>
    </row>
    <row r="110" spans="1:17" ht="11.25" customHeight="1">
      <c r="A110" s="704"/>
      <c r="B110" s="428">
        <f t="shared" si="6"/>
        <v>90</v>
      </c>
      <c r="C110" s="645" t="s">
        <v>379</v>
      </c>
      <c r="D110" s="645"/>
      <c r="E110" s="430">
        <v>64060170</v>
      </c>
      <c r="F110" s="438"/>
      <c r="G110" s="363"/>
      <c r="H110" s="363">
        <f>+F110*10%</f>
        <v>0</v>
      </c>
      <c r="K110" s="223"/>
      <c r="M110" s="209"/>
      <c r="N110" s="209"/>
      <c r="O110" s="209"/>
      <c r="P110" s="209"/>
      <c r="Q110" s="209"/>
    </row>
    <row r="111" spans="1:17" ht="11.25" customHeight="1">
      <c r="A111" s="704"/>
      <c r="B111" s="428">
        <f t="shared" si="6"/>
        <v>91</v>
      </c>
      <c r="C111" s="645" t="s">
        <v>92</v>
      </c>
      <c r="D111" s="645"/>
      <c r="E111" s="430">
        <v>64060265</v>
      </c>
      <c r="F111" s="438"/>
      <c r="G111" s="363"/>
      <c r="H111" s="363">
        <f>+F111*7.5%</f>
        <v>0</v>
      </c>
      <c r="K111" s="223"/>
      <c r="M111" s="209"/>
      <c r="N111" s="209"/>
      <c r="O111" s="209"/>
      <c r="P111" s="209"/>
      <c r="Q111" s="209"/>
    </row>
    <row r="112" spans="1:17" ht="11.25" customHeight="1">
      <c r="A112" s="704"/>
      <c r="B112" s="428">
        <f t="shared" si="6"/>
        <v>92</v>
      </c>
      <c r="C112" s="667" t="s">
        <v>550</v>
      </c>
      <c r="D112" s="668"/>
      <c r="E112" s="430">
        <v>64060270</v>
      </c>
      <c r="F112" s="438"/>
      <c r="G112" s="363"/>
      <c r="H112" s="363">
        <f>+F112*10%</f>
        <v>0</v>
      </c>
      <c r="K112" s="223"/>
      <c r="M112" s="209"/>
      <c r="N112" s="209"/>
      <c r="O112" s="209"/>
      <c r="P112" s="209"/>
      <c r="Q112" s="209"/>
    </row>
    <row r="113" spans="1:17" ht="11.25" customHeight="1">
      <c r="A113" s="704"/>
      <c r="B113" s="428">
        <f t="shared" si="6"/>
        <v>93</v>
      </c>
      <c r="C113" s="645" t="s">
        <v>93</v>
      </c>
      <c r="D113" s="645"/>
      <c r="E113" s="430">
        <v>64060352</v>
      </c>
      <c r="F113" s="438"/>
      <c r="G113" s="363"/>
      <c r="H113" s="363">
        <f>+F113*1%</f>
        <v>0</v>
      </c>
      <c r="K113" s="223"/>
      <c r="M113" s="209"/>
      <c r="N113" s="209"/>
      <c r="O113" s="209"/>
      <c r="P113" s="209"/>
      <c r="Q113" s="209"/>
    </row>
    <row r="114" spans="1:17" ht="11.25" customHeight="1">
      <c r="A114" s="704"/>
      <c r="B114" s="428">
        <f t="shared" si="6"/>
        <v>94</v>
      </c>
      <c r="C114" s="645" t="s">
        <v>658</v>
      </c>
      <c r="D114" s="645"/>
      <c r="E114" s="481">
        <v>6406081</v>
      </c>
      <c r="F114" s="438"/>
      <c r="G114" s="363"/>
      <c r="H114" s="363"/>
      <c r="K114" s="223"/>
      <c r="M114" s="209"/>
      <c r="N114" s="209"/>
      <c r="O114" s="209"/>
      <c r="P114" s="209"/>
      <c r="Q114" s="209"/>
    </row>
    <row r="115" spans="1:17" ht="11.25" customHeight="1">
      <c r="A115" s="704"/>
      <c r="B115" s="428">
        <f t="shared" si="6"/>
        <v>95</v>
      </c>
      <c r="C115" s="645" t="s">
        <v>659</v>
      </c>
      <c r="D115" s="645"/>
      <c r="E115" s="481">
        <v>6406082</v>
      </c>
      <c r="F115" s="438"/>
      <c r="G115" s="363"/>
      <c r="H115" s="363"/>
      <c r="K115" s="223"/>
      <c r="M115" s="209"/>
      <c r="N115" s="209"/>
      <c r="O115" s="209"/>
      <c r="P115" s="209"/>
      <c r="Q115" s="209"/>
    </row>
    <row r="116" spans="1:17" ht="11.25" customHeight="1">
      <c r="A116" s="704"/>
      <c r="B116" s="428">
        <f t="shared" si="6"/>
        <v>96</v>
      </c>
      <c r="C116" s="676" t="s">
        <v>660</v>
      </c>
      <c r="D116" s="676"/>
      <c r="E116" s="481">
        <v>64070054</v>
      </c>
      <c r="F116" s="438"/>
      <c r="G116" s="363"/>
      <c r="H116" s="363">
        <f>+F116*1%</f>
        <v>0</v>
      </c>
      <c r="K116" s="223"/>
      <c r="M116" s="209"/>
      <c r="N116" s="209"/>
      <c r="O116" s="209"/>
      <c r="P116" s="209"/>
      <c r="Q116" s="209"/>
    </row>
    <row r="117" spans="1:17" ht="11.25" customHeight="1">
      <c r="A117" s="704"/>
      <c r="B117" s="428">
        <f t="shared" si="6"/>
        <v>97</v>
      </c>
      <c r="C117" s="683" t="s">
        <v>94</v>
      </c>
      <c r="D117" s="683"/>
      <c r="E117" s="430">
        <v>64070151</v>
      </c>
      <c r="F117" s="438"/>
      <c r="G117" s="363"/>
      <c r="H117" s="363">
        <f>+F117*5%</f>
        <v>0</v>
      </c>
      <c r="K117" s="223"/>
      <c r="M117" s="209"/>
      <c r="N117" s="209"/>
      <c r="O117" s="209"/>
      <c r="P117" s="209"/>
      <c r="Q117" s="209"/>
    </row>
    <row r="118" spans="1:17" ht="11.25" customHeight="1">
      <c r="A118" s="704"/>
      <c r="B118" s="428">
        <f t="shared" si="6"/>
        <v>98</v>
      </c>
      <c r="C118" s="663" t="s">
        <v>551</v>
      </c>
      <c r="D118" s="664"/>
      <c r="E118" s="430">
        <v>64070152</v>
      </c>
      <c r="F118" s="438"/>
      <c r="G118" s="363"/>
      <c r="H118" s="363"/>
      <c r="K118" s="223"/>
      <c r="M118" s="209"/>
      <c r="N118" s="209"/>
      <c r="O118" s="209"/>
      <c r="P118" s="209"/>
      <c r="Q118" s="209"/>
    </row>
    <row r="119" spans="1:17" ht="11.25" customHeight="1">
      <c r="A119" s="704"/>
      <c r="B119" s="428">
        <f t="shared" si="6"/>
        <v>99</v>
      </c>
      <c r="C119" s="663" t="s">
        <v>552</v>
      </c>
      <c r="D119" s="664"/>
      <c r="E119" s="430">
        <v>64070153</v>
      </c>
      <c r="F119" s="438"/>
      <c r="G119" s="363"/>
      <c r="H119" s="363"/>
      <c r="K119" s="223"/>
      <c r="M119" s="209"/>
      <c r="N119" s="209"/>
      <c r="O119" s="209"/>
      <c r="P119" s="209"/>
      <c r="Q119" s="209"/>
    </row>
    <row r="120" spans="1:17" ht="11.25" customHeight="1">
      <c r="A120" s="704"/>
      <c r="B120" s="428">
        <f t="shared" si="6"/>
        <v>100</v>
      </c>
      <c r="C120" s="663" t="s">
        <v>553</v>
      </c>
      <c r="D120" s="664"/>
      <c r="E120" s="430">
        <v>64070154</v>
      </c>
      <c r="F120" s="438"/>
      <c r="G120" s="363"/>
      <c r="H120" s="363"/>
      <c r="K120" s="223"/>
      <c r="M120" s="209"/>
      <c r="N120" s="209"/>
      <c r="O120" s="209"/>
      <c r="P120" s="209"/>
      <c r="Q120" s="209"/>
    </row>
    <row r="121" spans="1:17" ht="11.25" customHeight="1">
      <c r="A121" s="704"/>
      <c r="B121" s="428">
        <f t="shared" si="6"/>
        <v>101</v>
      </c>
      <c r="C121" s="663" t="s">
        <v>586</v>
      </c>
      <c r="D121" s="664"/>
      <c r="E121" s="430">
        <v>64070155</v>
      </c>
      <c r="F121" s="438"/>
      <c r="G121" s="363"/>
      <c r="H121" s="363"/>
      <c r="M121" s="209"/>
      <c r="N121" s="209"/>
      <c r="O121" s="209"/>
      <c r="P121" s="209"/>
      <c r="Q121" s="209"/>
    </row>
    <row r="122" spans="1:17" ht="11.25" customHeight="1">
      <c r="A122" s="704"/>
      <c r="B122" s="428">
        <f t="shared" si="6"/>
        <v>102</v>
      </c>
      <c r="C122" s="663" t="s">
        <v>554</v>
      </c>
      <c r="D122" s="664"/>
      <c r="E122" s="430">
        <v>64080052</v>
      </c>
      <c r="F122" s="363">
        <f>SUM(F9:F11)</f>
        <v>0</v>
      </c>
      <c r="G122" s="363"/>
      <c r="H122" s="427">
        <f>R11</f>
        <v>0</v>
      </c>
      <c r="M122" s="209"/>
      <c r="N122" s="209"/>
      <c r="O122" s="209"/>
      <c r="P122" s="209"/>
      <c r="Q122" s="209"/>
    </row>
    <row r="123" spans="1:17" ht="11.25" customHeight="1">
      <c r="A123" s="704"/>
      <c r="B123" s="428">
        <f t="shared" si="6"/>
        <v>103</v>
      </c>
      <c r="C123" s="683" t="s">
        <v>451</v>
      </c>
      <c r="D123" s="683"/>
      <c r="E123" s="430">
        <v>64090051</v>
      </c>
      <c r="F123" s="363"/>
      <c r="G123" s="363"/>
      <c r="H123" s="363"/>
      <c r="M123" s="209"/>
      <c r="N123" s="209"/>
      <c r="O123" s="209"/>
      <c r="P123" s="209"/>
      <c r="Q123" s="209"/>
    </row>
    <row r="124" spans="1:17" ht="11.25" customHeight="1">
      <c r="A124" s="704"/>
      <c r="B124" s="428">
        <f t="shared" si="6"/>
        <v>104</v>
      </c>
      <c r="C124" s="645" t="s">
        <v>452</v>
      </c>
      <c r="D124" s="645"/>
      <c r="E124" s="430">
        <v>64090052</v>
      </c>
      <c r="F124" s="363"/>
      <c r="G124" s="363"/>
      <c r="H124" s="363"/>
      <c r="M124" s="209"/>
      <c r="N124" s="209"/>
      <c r="O124" s="209"/>
      <c r="P124" s="209"/>
      <c r="Q124" s="209"/>
    </row>
    <row r="125" spans="1:17" ht="11.25" customHeight="1">
      <c r="A125" s="704"/>
      <c r="B125" s="428">
        <f t="shared" si="6"/>
        <v>105</v>
      </c>
      <c r="C125" s="645" t="s">
        <v>453</v>
      </c>
      <c r="D125" s="645"/>
      <c r="E125" s="430">
        <v>64090053</v>
      </c>
      <c r="F125" s="363"/>
      <c r="G125" s="363"/>
      <c r="H125" s="363"/>
      <c r="M125" s="209"/>
      <c r="N125" s="209"/>
      <c r="O125" s="209"/>
      <c r="P125" s="209"/>
      <c r="Q125" s="209"/>
    </row>
    <row r="126" spans="1:17" ht="11.25" customHeight="1">
      <c r="A126" s="704"/>
      <c r="B126" s="428">
        <f t="shared" si="6"/>
        <v>106</v>
      </c>
      <c r="C126" s="645" t="s">
        <v>454</v>
      </c>
      <c r="D126" s="645"/>
      <c r="E126" s="430">
        <v>64090054</v>
      </c>
      <c r="F126" s="363"/>
      <c r="G126" s="363"/>
      <c r="H126" s="363"/>
      <c r="M126" s="209"/>
      <c r="N126" s="209"/>
      <c r="O126" s="209"/>
      <c r="P126" s="209"/>
      <c r="Q126" s="209"/>
    </row>
    <row r="127" spans="1:17" ht="11.25" customHeight="1">
      <c r="A127" s="704"/>
      <c r="B127" s="428">
        <f t="shared" si="6"/>
        <v>107</v>
      </c>
      <c r="C127" s="645" t="s">
        <v>455</v>
      </c>
      <c r="D127" s="645"/>
      <c r="E127" s="430">
        <v>64090055</v>
      </c>
      <c r="F127" s="363"/>
      <c r="G127" s="363"/>
      <c r="H127" s="363"/>
      <c r="M127" s="209"/>
      <c r="N127" s="209"/>
      <c r="O127" s="209"/>
      <c r="P127" s="209"/>
      <c r="Q127" s="209"/>
    </row>
    <row r="128" spans="1:17" ht="11.25" customHeight="1">
      <c r="A128" s="704"/>
      <c r="B128" s="428">
        <f t="shared" si="6"/>
        <v>108</v>
      </c>
      <c r="C128" s="645" t="s">
        <v>456</v>
      </c>
      <c r="D128" s="645"/>
      <c r="E128" s="430">
        <v>64090056</v>
      </c>
      <c r="F128" s="363"/>
      <c r="G128" s="363"/>
      <c r="H128" s="363"/>
      <c r="M128" s="209"/>
      <c r="N128" s="209"/>
      <c r="O128" s="209"/>
      <c r="P128" s="209"/>
      <c r="Q128" s="209"/>
    </row>
    <row r="129" spans="1:17" ht="11.25" customHeight="1">
      <c r="A129" s="704"/>
      <c r="B129" s="428">
        <f t="shared" si="6"/>
        <v>109</v>
      </c>
      <c r="C129" s="663" t="s">
        <v>525</v>
      </c>
      <c r="D129" s="664"/>
      <c r="E129" s="430">
        <v>64090151</v>
      </c>
      <c r="F129" s="363"/>
      <c r="G129" s="363"/>
      <c r="H129" s="363">
        <f>+F129*12%</f>
        <v>0</v>
      </c>
      <c r="M129" s="209"/>
      <c r="N129" s="209"/>
      <c r="O129" s="209"/>
      <c r="P129" s="209"/>
      <c r="Q129" s="209"/>
    </row>
    <row r="130" spans="1:17" ht="11.25" customHeight="1">
      <c r="A130" s="704"/>
      <c r="B130" s="428">
        <f t="shared" si="6"/>
        <v>110</v>
      </c>
      <c r="C130" s="681" t="s">
        <v>661</v>
      </c>
      <c r="D130" s="682"/>
      <c r="E130" s="482">
        <v>64120060</v>
      </c>
      <c r="F130" s="363"/>
      <c r="G130" s="363"/>
      <c r="H130" s="363">
        <f>+F130*5%</f>
        <v>0</v>
      </c>
      <c r="M130" s="209"/>
      <c r="N130" s="209"/>
      <c r="O130" s="209"/>
      <c r="P130" s="209"/>
      <c r="Q130" s="209"/>
    </row>
    <row r="131" spans="1:17" ht="11.25" customHeight="1">
      <c r="A131" s="704"/>
      <c r="B131" s="428">
        <f t="shared" si="6"/>
        <v>111</v>
      </c>
      <c r="C131" s="681" t="s">
        <v>555</v>
      </c>
      <c r="D131" s="682"/>
      <c r="E131" s="431">
        <v>64120066</v>
      </c>
      <c r="F131" s="363"/>
      <c r="G131" s="363"/>
      <c r="H131" s="363">
        <f>+F131*8%</f>
        <v>0</v>
      </c>
      <c r="M131" s="209"/>
      <c r="N131" s="209"/>
      <c r="O131" s="209"/>
      <c r="P131" s="209"/>
      <c r="Q131" s="209"/>
    </row>
    <row r="132" spans="1:17" ht="11.25" customHeight="1">
      <c r="A132" s="704"/>
      <c r="B132" s="428">
        <f t="shared" si="6"/>
        <v>112</v>
      </c>
      <c r="C132" s="645" t="s">
        <v>526</v>
      </c>
      <c r="D132" s="645"/>
      <c r="E132" s="432">
        <v>64120020</v>
      </c>
      <c r="F132" s="363"/>
      <c r="G132" s="363"/>
      <c r="H132" s="363">
        <f>+F132*10%</f>
        <v>0</v>
      </c>
      <c r="M132" s="209"/>
      <c r="N132" s="209"/>
      <c r="O132" s="209"/>
      <c r="P132" s="209"/>
      <c r="Q132" s="209"/>
    </row>
    <row r="133" spans="1:17" ht="11.25" customHeight="1">
      <c r="A133" s="704"/>
      <c r="B133" s="428">
        <f t="shared" si="6"/>
        <v>113</v>
      </c>
      <c r="C133" s="645" t="s">
        <v>457</v>
      </c>
      <c r="D133" s="645"/>
      <c r="E133" s="432">
        <v>64120074</v>
      </c>
      <c r="F133" s="363"/>
      <c r="G133" s="363"/>
      <c r="H133" s="363">
        <f>+F133*12%</f>
        <v>0</v>
      </c>
      <c r="M133" s="209"/>
      <c r="N133" s="209"/>
      <c r="O133" s="209"/>
      <c r="P133" s="209"/>
      <c r="Q133" s="209"/>
    </row>
    <row r="134" spans="1:17" ht="11.25" customHeight="1">
      <c r="A134" s="704"/>
      <c r="B134" s="428">
        <f t="shared" si="6"/>
        <v>114</v>
      </c>
      <c r="C134" s="645" t="s">
        <v>460</v>
      </c>
      <c r="D134" s="645"/>
      <c r="E134" s="432">
        <v>64130151</v>
      </c>
      <c r="F134" s="363"/>
      <c r="G134" s="363"/>
      <c r="H134" s="363"/>
      <c r="M134" s="209"/>
      <c r="N134" s="209"/>
      <c r="O134" s="209"/>
      <c r="P134" s="209"/>
      <c r="Q134" s="209"/>
    </row>
    <row r="135" spans="1:17" ht="10.5" customHeight="1">
      <c r="A135" s="704"/>
      <c r="B135" s="428">
        <f t="shared" si="6"/>
        <v>115</v>
      </c>
      <c r="C135" s="645" t="s">
        <v>427</v>
      </c>
      <c r="D135" s="645"/>
      <c r="E135" s="432">
        <v>64140051</v>
      </c>
      <c r="F135" s="363"/>
      <c r="G135" s="363">
        <f>'Work Sheet'!G10</f>
        <v>0</v>
      </c>
      <c r="H135" s="363"/>
      <c r="M135" s="209"/>
      <c r="N135" s="209"/>
      <c r="O135" s="209"/>
      <c r="P135" s="209"/>
      <c r="Q135" s="209"/>
    </row>
    <row r="136" spans="1:17" ht="10.5" customHeight="1">
      <c r="A136" s="704"/>
      <c r="B136" s="428">
        <f t="shared" si="6"/>
        <v>116</v>
      </c>
      <c r="C136" s="645" t="s">
        <v>428</v>
      </c>
      <c r="D136" s="645"/>
      <c r="E136" s="432">
        <v>64140052</v>
      </c>
      <c r="F136" s="363"/>
      <c r="G136" s="363">
        <f>'Work Sheet'!G11</f>
        <v>0</v>
      </c>
      <c r="H136" s="363"/>
      <c r="M136" s="209"/>
      <c r="N136" s="209"/>
      <c r="O136" s="209"/>
      <c r="P136" s="209"/>
      <c r="Q136" s="209"/>
    </row>
    <row r="137" spans="1:17" ht="10.5" customHeight="1">
      <c r="A137" s="704"/>
      <c r="B137" s="428">
        <f t="shared" si="6"/>
        <v>117</v>
      </c>
      <c r="C137" s="667" t="s">
        <v>556</v>
      </c>
      <c r="D137" s="668"/>
      <c r="E137" s="432">
        <v>64150102</v>
      </c>
      <c r="F137" s="363"/>
      <c r="G137" s="363"/>
      <c r="H137" s="363"/>
      <c r="M137" s="209"/>
      <c r="N137" s="209"/>
      <c r="O137" s="209"/>
      <c r="P137" s="209"/>
      <c r="Q137" s="209"/>
    </row>
    <row r="138" spans="1:8" ht="11.25" customHeight="1">
      <c r="A138" s="704"/>
      <c r="B138" s="428">
        <f t="shared" si="6"/>
        <v>118</v>
      </c>
      <c r="C138" s="687" t="s">
        <v>634</v>
      </c>
      <c r="D138" s="688"/>
      <c r="E138" s="432">
        <v>64151653</v>
      </c>
      <c r="F138" s="363"/>
      <c r="G138" s="363"/>
      <c r="H138" s="363">
        <f>+F138*0.5%</f>
        <v>0</v>
      </c>
    </row>
    <row r="139" spans="1:8" ht="11.25" customHeight="1">
      <c r="A139" s="704"/>
      <c r="B139" s="428">
        <f t="shared" si="6"/>
        <v>119</v>
      </c>
      <c r="C139" s="687" t="s">
        <v>527</v>
      </c>
      <c r="D139" s="688"/>
      <c r="E139" s="433" t="s">
        <v>528</v>
      </c>
      <c r="F139" s="363"/>
      <c r="G139" s="363"/>
      <c r="H139" s="363"/>
    </row>
    <row r="140" spans="1:8" ht="11.25" customHeight="1">
      <c r="A140" s="704"/>
      <c r="B140" s="428">
        <f t="shared" si="6"/>
        <v>120</v>
      </c>
      <c r="C140" s="667" t="s">
        <v>557</v>
      </c>
      <c r="D140" s="668"/>
      <c r="E140" s="433" t="s">
        <v>558</v>
      </c>
      <c r="F140" s="363"/>
      <c r="G140" s="363"/>
      <c r="H140" s="363"/>
    </row>
    <row r="141" spans="1:8" ht="11.25" customHeight="1">
      <c r="A141" s="704"/>
      <c r="B141" s="428">
        <f t="shared" si="6"/>
        <v>121</v>
      </c>
      <c r="C141" s="663" t="s">
        <v>559</v>
      </c>
      <c r="D141" s="664"/>
      <c r="E141" s="433" t="s">
        <v>560</v>
      </c>
      <c r="F141" s="363"/>
      <c r="G141" s="363"/>
      <c r="H141" s="363">
        <f>+F141*7.5%</f>
        <v>0</v>
      </c>
    </row>
    <row r="142" spans="1:8" ht="11.25" customHeight="1">
      <c r="A142" s="704"/>
      <c r="B142" s="428">
        <f t="shared" si="6"/>
        <v>122</v>
      </c>
      <c r="C142" s="663" t="s">
        <v>612</v>
      </c>
      <c r="D142" s="664"/>
      <c r="E142" s="433" t="s">
        <v>613</v>
      </c>
      <c r="F142" s="363"/>
      <c r="G142" s="363"/>
      <c r="H142" s="363">
        <f>+F142*15%</f>
        <v>0</v>
      </c>
    </row>
    <row r="143" spans="1:8" ht="11.25" customHeight="1">
      <c r="A143" s="704"/>
      <c r="B143" s="428">
        <f t="shared" si="6"/>
        <v>123</v>
      </c>
      <c r="C143" s="676" t="s">
        <v>411</v>
      </c>
      <c r="D143" s="676"/>
      <c r="E143" s="483">
        <v>64220051</v>
      </c>
      <c r="F143" s="363"/>
      <c r="G143" s="363"/>
      <c r="H143" s="363">
        <f>+F143*0%</f>
        <v>0</v>
      </c>
    </row>
    <row r="144" spans="1:17" s="239" customFormat="1" ht="11.25" customHeight="1">
      <c r="A144" s="704"/>
      <c r="B144" s="428">
        <f t="shared" si="6"/>
        <v>124</v>
      </c>
      <c r="C144" s="677" t="s">
        <v>662</v>
      </c>
      <c r="D144" s="678"/>
      <c r="E144" s="483" t="s">
        <v>561</v>
      </c>
      <c r="F144" s="363"/>
      <c r="G144" s="363"/>
      <c r="H144" s="363"/>
      <c r="I144" s="238"/>
      <c r="J144" s="238"/>
      <c r="K144" s="238"/>
      <c r="L144" s="238"/>
      <c r="M144" s="238"/>
      <c r="N144" s="238"/>
      <c r="O144" s="238"/>
      <c r="P144" s="238"/>
      <c r="Q144" s="238"/>
    </row>
    <row r="145" spans="1:17" s="239" customFormat="1" ht="11.25" customHeight="1">
      <c r="A145" s="704"/>
      <c r="B145" s="428">
        <f t="shared" si="6"/>
        <v>125</v>
      </c>
      <c r="C145" s="684" t="s">
        <v>663</v>
      </c>
      <c r="D145" s="685"/>
      <c r="E145" s="484">
        <v>64220151</v>
      </c>
      <c r="F145" s="363"/>
      <c r="G145" s="363"/>
      <c r="H145" s="363">
        <f>+F145*0%</f>
        <v>0</v>
      </c>
      <c r="I145" s="238"/>
      <c r="J145" s="238"/>
      <c r="K145" s="238"/>
      <c r="L145" s="238"/>
      <c r="M145" s="238"/>
      <c r="N145" s="238"/>
      <c r="O145" s="238"/>
      <c r="P145" s="238"/>
      <c r="Q145" s="238"/>
    </row>
    <row r="146" spans="1:17" s="239" customFormat="1" ht="11.25" customHeight="1">
      <c r="A146" s="704"/>
      <c r="B146" s="428">
        <f t="shared" si="6"/>
        <v>126</v>
      </c>
      <c r="C146" s="679" t="s">
        <v>562</v>
      </c>
      <c r="D146" s="680"/>
      <c r="E146" s="484">
        <v>64220153</v>
      </c>
      <c r="F146" s="363"/>
      <c r="G146" s="363"/>
      <c r="H146" s="363">
        <f>+F146*5%</f>
        <v>0</v>
      </c>
      <c r="I146" s="238"/>
      <c r="J146" s="238"/>
      <c r="K146" s="238"/>
      <c r="L146" s="238"/>
      <c r="M146" s="238"/>
      <c r="N146" s="238"/>
      <c r="O146" s="238"/>
      <c r="P146" s="238"/>
      <c r="Q146" s="238"/>
    </row>
    <row r="147" spans="1:17" s="239" customFormat="1" ht="11.25" customHeight="1">
      <c r="A147" s="704"/>
      <c r="B147" s="428">
        <f t="shared" si="6"/>
        <v>127</v>
      </c>
      <c r="C147" s="684" t="s">
        <v>563</v>
      </c>
      <c r="D147" s="685"/>
      <c r="E147" s="484">
        <v>64220157</v>
      </c>
      <c r="F147" s="363"/>
      <c r="G147" s="363"/>
      <c r="H147" s="363">
        <f>+F147*7.5%</f>
        <v>0</v>
      </c>
      <c r="I147" s="238"/>
      <c r="J147" s="238"/>
      <c r="K147" s="238"/>
      <c r="L147" s="238"/>
      <c r="M147" s="238"/>
      <c r="N147" s="238"/>
      <c r="O147" s="238"/>
      <c r="P147" s="238"/>
      <c r="Q147" s="238"/>
    </row>
    <row r="148" spans="1:17" s="239" customFormat="1" ht="11.25" customHeight="1">
      <c r="A148" s="704"/>
      <c r="B148" s="428">
        <f t="shared" si="6"/>
        <v>128</v>
      </c>
      <c r="C148" s="684" t="s">
        <v>614</v>
      </c>
      <c r="D148" s="685"/>
      <c r="E148" s="485">
        <v>64220158</v>
      </c>
      <c r="F148" s="363"/>
      <c r="G148" s="363"/>
      <c r="H148" s="363">
        <f>+F148*10%</f>
        <v>0</v>
      </c>
      <c r="I148" s="238"/>
      <c r="J148" s="238"/>
      <c r="K148" s="238"/>
      <c r="L148" s="238"/>
      <c r="M148" s="238"/>
      <c r="N148" s="238"/>
      <c r="O148" s="238"/>
      <c r="P148" s="238"/>
      <c r="Q148" s="238"/>
    </row>
    <row r="149" spans="1:17" s="239" customFormat="1" ht="11.25" customHeight="1">
      <c r="A149" s="704"/>
      <c r="B149" s="428">
        <f t="shared" si="6"/>
        <v>129</v>
      </c>
      <c r="C149" s="684" t="s">
        <v>664</v>
      </c>
      <c r="D149" s="685"/>
      <c r="E149" s="484">
        <v>64220155</v>
      </c>
      <c r="F149" s="363"/>
      <c r="G149" s="363"/>
      <c r="H149" s="363">
        <f>+F149*12.5%</f>
        <v>0</v>
      </c>
      <c r="I149" s="238"/>
      <c r="J149" s="238"/>
      <c r="K149" s="238"/>
      <c r="L149" s="238"/>
      <c r="M149" s="238"/>
      <c r="N149" s="238"/>
      <c r="O149" s="238"/>
      <c r="P149" s="238"/>
      <c r="Q149" s="238"/>
    </row>
    <row r="150" spans="1:8" ht="11.25" customHeight="1">
      <c r="A150" s="704"/>
      <c r="B150" s="428">
        <f t="shared" si="6"/>
        <v>130</v>
      </c>
      <c r="C150" s="673" t="s">
        <v>529</v>
      </c>
      <c r="D150" s="673"/>
      <c r="E150" s="484">
        <v>64220156</v>
      </c>
      <c r="F150" s="363"/>
      <c r="G150" s="363"/>
      <c r="H150" s="363">
        <f>+F150*15%</f>
        <v>0</v>
      </c>
    </row>
    <row r="151" spans="1:8" ht="11.25" customHeight="1">
      <c r="A151" s="704"/>
      <c r="B151" s="428">
        <f t="shared" si="6"/>
        <v>131</v>
      </c>
      <c r="C151" s="686" t="s">
        <v>615</v>
      </c>
      <c r="D151" s="686"/>
      <c r="E151" s="486">
        <v>64310053</v>
      </c>
      <c r="F151" s="363"/>
      <c r="G151" s="363"/>
      <c r="H151" s="363">
        <f>+F151*2%</f>
        <v>0</v>
      </c>
    </row>
    <row r="152" spans="1:8" ht="11.25" customHeight="1">
      <c r="A152" s="704"/>
      <c r="B152" s="428">
        <f t="shared" si="6"/>
        <v>132</v>
      </c>
      <c r="C152" s="674" t="s">
        <v>564</v>
      </c>
      <c r="D152" s="675"/>
      <c r="E152" s="486">
        <v>64310055</v>
      </c>
      <c r="F152" s="363"/>
      <c r="G152" s="363"/>
      <c r="H152" s="363"/>
    </row>
    <row r="153" spans="1:9" ht="11.25" customHeight="1">
      <c r="A153" s="704"/>
      <c r="B153" s="428">
        <f t="shared" si="6"/>
        <v>133</v>
      </c>
      <c r="C153" s="674" t="s">
        <v>524</v>
      </c>
      <c r="D153" s="675"/>
      <c r="E153" s="486">
        <v>64310056</v>
      </c>
      <c r="F153" s="363"/>
      <c r="G153" s="363"/>
      <c r="H153" s="363">
        <f>IF(F153&lt;=5000000,F153*15%,IF(AND(F153&gt;5000000,F153&lt;=25000000),F153*17.5%,IF(AND(F153&gt;25000000,F153&lt;=36000000),F153*20%)))</f>
        <v>0</v>
      </c>
      <c r="I153" s="238"/>
    </row>
    <row r="154" spans="1:8" ht="11.25" customHeight="1">
      <c r="A154" s="704"/>
      <c r="B154" s="428">
        <f t="shared" si="6"/>
        <v>134</v>
      </c>
      <c r="C154" s="674" t="s">
        <v>565</v>
      </c>
      <c r="D154" s="675"/>
      <c r="E154" s="486">
        <v>64310061</v>
      </c>
      <c r="F154" s="363"/>
      <c r="G154" s="363"/>
      <c r="H154" s="363">
        <f>+F154*15%</f>
        <v>0</v>
      </c>
    </row>
    <row r="155" spans="1:8" ht="11.25" customHeight="1">
      <c r="A155" s="704"/>
      <c r="B155" s="428">
        <f t="shared" si="6"/>
        <v>135</v>
      </c>
      <c r="C155" s="705" t="s">
        <v>566</v>
      </c>
      <c r="D155" s="706"/>
      <c r="E155" s="486">
        <v>64310062</v>
      </c>
      <c r="F155" s="363"/>
      <c r="G155" s="363"/>
      <c r="H155" s="363"/>
    </row>
    <row r="156" spans="1:8" ht="11.25" customHeight="1">
      <c r="A156" s="704"/>
      <c r="B156" s="428">
        <f t="shared" si="6"/>
        <v>136</v>
      </c>
      <c r="C156" s="674" t="s">
        <v>567</v>
      </c>
      <c r="D156" s="675"/>
      <c r="E156" s="486">
        <v>64310063</v>
      </c>
      <c r="F156" s="363"/>
      <c r="G156" s="363"/>
      <c r="H156" s="363"/>
    </row>
    <row r="157" spans="1:8" ht="11.25" customHeight="1">
      <c r="A157" s="704"/>
      <c r="B157" s="428">
        <f t="shared" si="6"/>
        <v>137</v>
      </c>
      <c r="C157" s="674" t="s">
        <v>568</v>
      </c>
      <c r="D157" s="675"/>
      <c r="E157" s="487">
        <v>64310071</v>
      </c>
      <c r="F157" s="363"/>
      <c r="G157" s="363"/>
      <c r="H157" s="363">
        <f>+F157*10%</f>
        <v>0</v>
      </c>
    </row>
    <row r="158" spans="1:8" ht="11.25" customHeight="1">
      <c r="A158" s="704"/>
      <c r="B158" s="428">
        <f t="shared" si="6"/>
        <v>138</v>
      </c>
      <c r="C158" s="705" t="s">
        <v>665</v>
      </c>
      <c r="D158" s="881"/>
      <c r="E158" s="883">
        <v>64320051</v>
      </c>
      <c r="F158" s="882"/>
      <c r="G158" s="363"/>
      <c r="H158" s="363"/>
    </row>
    <row r="159" spans="1:8" ht="18" customHeight="1">
      <c r="A159" s="444" t="s">
        <v>70</v>
      </c>
      <c r="B159" s="60"/>
      <c r="C159" s="61"/>
      <c r="D159" s="61"/>
      <c r="E159" s="62"/>
      <c r="F159" s="60"/>
      <c r="G159" s="439" t="s">
        <v>71</v>
      </c>
      <c r="H159" s="404" t="str">
        <f>IF('IND (BUS PLUS)'!H66="","",'IND (BUS PLUS)'!H66)</f>
        <v/>
      </c>
    </row>
    <row r="160" ht="18" customHeight="1">
      <c r="H160" s="403"/>
    </row>
    <row r="161" ht="18" customHeight="1">
      <c r="H161" s="403"/>
    </row>
  </sheetData>
  <sheetProtection selectLockedCells="1"/>
  <mergeCells count="180">
    <mergeCell ref="J3:M3"/>
    <mergeCell ref="A4:B4"/>
    <mergeCell ref="A5:B5"/>
    <mergeCell ref="C44:D44"/>
    <mergeCell ref="C37:D37"/>
    <mergeCell ref="C38:D38"/>
    <mergeCell ref="C14:D14"/>
    <mergeCell ref="C15:D15"/>
    <mergeCell ref="C28:D28"/>
    <mergeCell ref="C33:D33"/>
    <mergeCell ref="C34:D34"/>
    <mergeCell ref="C35:D35"/>
    <mergeCell ref="C36:D36"/>
    <mergeCell ref="M12:M13"/>
    <mergeCell ref="C16:D16"/>
    <mergeCell ref="C17:D17"/>
    <mergeCell ref="C18:D18"/>
    <mergeCell ref="C20:D20"/>
    <mergeCell ref="C27:D27"/>
    <mergeCell ref="C24:D24"/>
    <mergeCell ref="C9:D9"/>
    <mergeCell ref="C10:D10"/>
    <mergeCell ref="A8:A11"/>
    <mergeCell ref="C5:F5"/>
    <mergeCell ref="A37:A41"/>
    <mergeCell ref="C19:D19"/>
    <mergeCell ref="A42:A60"/>
    <mergeCell ref="C55:D55"/>
    <mergeCell ref="C46:D46"/>
    <mergeCell ref="C58:D58"/>
    <mergeCell ref="C12:D12"/>
    <mergeCell ref="B65:H65"/>
    <mergeCell ref="A64:A65"/>
    <mergeCell ref="C21:D21"/>
    <mergeCell ref="C41:D41"/>
    <mergeCell ref="C43:D43"/>
    <mergeCell ref="C22:D22"/>
    <mergeCell ref="C45:D45"/>
    <mergeCell ref="C49:D49"/>
    <mergeCell ref="C62:D62"/>
    <mergeCell ref="C51:D51"/>
    <mergeCell ref="C52:D52"/>
    <mergeCell ref="C61:D61"/>
    <mergeCell ref="C59:D59"/>
    <mergeCell ref="A1:G1"/>
    <mergeCell ref="A2:H2"/>
    <mergeCell ref="A3:B3"/>
    <mergeCell ref="C3:F3"/>
    <mergeCell ref="C4:F4"/>
    <mergeCell ref="C6:D6"/>
    <mergeCell ref="C7:D7"/>
    <mergeCell ref="C13:D13"/>
    <mergeCell ref="C8:D8"/>
    <mergeCell ref="C115:D115"/>
    <mergeCell ref="C82:D82"/>
    <mergeCell ref="C83:D83"/>
    <mergeCell ref="C91:D91"/>
    <mergeCell ref="C113:D113"/>
    <mergeCell ref="C118:D118"/>
    <mergeCell ref="C11:D11"/>
    <mergeCell ref="C114:D114"/>
    <mergeCell ref="C73:D73"/>
    <mergeCell ref="C89:D89"/>
    <mergeCell ref="C107:D107"/>
    <mergeCell ref="C101:D101"/>
    <mergeCell ref="C102:D102"/>
    <mergeCell ref="C64:D64"/>
    <mergeCell ref="C47:D47"/>
    <mergeCell ref="C48:D48"/>
    <mergeCell ref="C50:D50"/>
    <mergeCell ref="C72:D72"/>
    <mergeCell ref="C25:D25"/>
    <mergeCell ref="C32:D32"/>
    <mergeCell ref="C30:D30"/>
    <mergeCell ref="A68:G68"/>
    <mergeCell ref="A71:B71"/>
    <mergeCell ref="C71:D71"/>
    <mergeCell ref="C54:D54"/>
    <mergeCell ref="C56:D56"/>
    <mergeCell ref="C57:D57"/>
    <mergeCell ref="C60:D60"/>
    <mergeCell ref="C100:D100"/>
    <mergeCell ref="C106:D106"/>
    <mergeCell ref="F64:G64"/>
    <mergeCell ref="C79:D79"/>
    <mergeCell ref="C75:D75"/>
    <mergeCell ref="A67:H67"/>
    <mergeCell ref="A69:H69"/>
    <mergeCell ref="A70:B70"/>
    <mergeCell ref="C70:D70"/>
    <mergeCell ref="C74:D74"/>
    <mergeCell ref="A74:A158"/>
    <mergeCell ref="C154:D154"/>
    <mergeCell ref="C155:D155"/>
    <mergeCell ref="C156:D156"/>
    <mergeCell ref="C157:D157"/>
    <mergeCell ref="C158:D158"/>
    <mergeCell ref="C153:D153"/>
    <mergeCell ref="C120:D120"/>
    <mergeCell ref="C116:D116"/>
    <mergeCell ref="C130:D130"/>
    <mergeCell ref="C138:D138"/>
    <mergeCell ref="C139:D139"/>
    <mergeCell ref="C137:D137"/>
    <mergeCell ref="C145:D145"/>
    <mergeCell ref="C141:D141"/>
    <mergeCell ref="C80:D80"/>
    <mergeCell ref="C105:D105"/>
    <mergeCell ref="C108:D108"/>
    <mergeCell ref="C119:D119"/>
    <mergeCell ref="C112:D112"/>
    <mergeCell ref="C84:D84"/>
    <mergeCell ref="C90:D90"/>
    <mergeCell ref="C92:D92"/>
    <mergeCell ref="C95:D95"/>
    <mergeCell ref="C93:D93"/>
    <mergeCell ref="C94:D94"/>
    <mergeCell ref="C96:D96"/>
    <mergeCell ref="C103:D103"/>
    <mergeCell ref="C87:D87"/>
    <mergeCell ref="C99:D99"/>
    <mergeCell ref="C117:D117"/>
    <mergeCell ref="C111:D111"/>
    <mergeCell ref="C150:D150"/>
    <mergeCell ref="C121:D121"/>
    <mergeCell ref="C122:D122"/>
    <mergeCell ref="C132:D132"/>
    <mergeCell ref="C136:D136"/>
    <mergeCell ref="C125:D125"/>
    <mergeCell ref="C126:D126"/>
    <mergeCell ref="C152:D152"/>
    <mergeCell ref="C143:D143"/>
    <mergeCell ref="C144:D144"/>
    <mergeCell ref="C146:D146"/>
    <mergeCell ref="C127:D127"/>
    <mergeCell ref="C133:D133"/>
    <mergeCell ref="C131:D131"/>
    <mergeCell ref="C123:D123"/>
    <mergeCell ref="C148:D148"/>
    <mergeCell ref="C151:D151"/>
    <mergeCell ref="C149:D149"/>
    <mergeCell ref="C147:D147"/>
    <mergeCell ref="C142:D142"/>
    <mergeCell ref="C128:D128"/>
    <mergeCell ref="C135:D135"/>
    <mergeCell ref="C140:D140"/>
    <mergeCell ref="Q12:Q13"/>
    <mergeCell ref="R12:R13"/>
    <mergeCell ref="M22:N22"/>
    <mergeCell ref="M23:M38"/>
    <mergeCell ref="N23:O23"/>
    <mergeCell ref="P23:P38"/>
    <mergeCell ref="Q23:Q38"/>
    <mergeCell ref="R23:R38"/>
    <mergeCell ref="C134:D134"/>
    <mergeCell ref="C124:D124"/>
    <mergeCell ref="C129:D129"/>
    <mergeCell ref="C81:D81"/>
    <mergeCell ref="C86:D86"/>
    <mergeCell ref="C88:D88"/>
    <mergeCell ref="C109:D109"/>
    <mergeCell ref="C104:D104"/>
    <mergeCell ref="N12:O12"/>
    <mergeCell ref="P12:P13"/>
    <mergeCell ref="C40:D40"/>
    <mergeCell ref="C110:D110"/>
    <mergeCell ref="C98:D98"/>
    <mergeCell ref="C97:D97"/>
    <mergeCell ref="C85:D85"/>
    <mergeCell ref="C63:D63"/>
    <mergeCell ref="C53:D53"/>
    <mergeCell ref="C76:D76"/>
    <mergeCell ref="C77:D77"/>
    <mergeCell ref="C78:D78"/>
    <mergeCell ref="C29:D29"/>
    <mergeCell ref="C31:D31"/>
    <mergeCell ref="C23:D23"/>
    <mergeCell ref="C26:D26"/>
    <mergeCell ref="C39:D39"/>
    <mergeCell ref="C42:D42"/>
  </mergeCells>
  <conditionalFormatting sqref="H62:H63 G58:G59 F55:F61 G50:G55 F43:G49 F36:H36 G9:G12 H75:H158">
    <cfRule type="cellIs" priority="33" dxfId="0" operator="between" stopIfTrue="1">
      <formula>0</formula>
      <formula>0</formula>
    </cfRule>
  </conditionalFormatting>
  <conditionalFormatting sqref="F74:H75 G87 F76:F121">
    <cfRule type="cellIs" priority="34" dxfId="0" operator="between" stopIfTrue="1">
      <formula>0</formula>
      <formula>0</formula>
    </cfRule>
    <cfRule type="cellIs" priority="35" operator="between" stopIfTrue="1">
      <formula>0</formula>
      <formula>0</formula>
    </cfRule>
  </conditionalFormatting>
  <dataValidations count="7">
    <dataValidation type="whole" operator="greaterThanOrEqual" allowBlank="1" showInputMessage="1" showErrorMessage="1" sqref="F45 F37:H42 F13:G13 F8:F12 G8:H8 F28:F34 F35:H35 H43:H44 H9:H34 F62:F63 G56:G57 F50:F54 G60:H61 H47:H59 F74:H158">
      <formula1>0</formula1>
    </dataValidation>
    <dataValidation type="whole" allowBlank="1" showInputMessage="1" sqref="F64:G64">
      <formula1>1000000000000</formula1>
      <formula2>9999999999999</formula2>
    </dataValidation>
    <dataValidation type="whole" operator="greaterThanOrEqual" allowBlank="1" showInputMessage="1" sqref="H45">
      <formula1>0</formula1>
    </dataValidation>
    <dataValidation type="whole" operator="equal" showInputMessage="1" sqref="H4">
      <formula1>0</formula1>
    </dataValidation>
    <dataValidation errorStyle="information" type="whole" operator="equal" showInputMessage="1" sqref="C4:F4">
      <formula1>0</formula1>
    </dataValidation>
    <dataValidation type="list" allowBlank="1" showInputMessage="1" showErrorMessage="1" sqref="H5">
      <formula1>"RTO-I,RTO-II"</formula1>
    </dataValidation>
    <dataValidation operator="greaterThanOrEqual" allowBlank="1" showInputMessage="1" showErrorMessage="1" sqref="H46"/>
  </dataValidations>
  <printOptions horizontalCentered="1"/>
  <pageMargins left="0.25" right="0.25" top="0.18229166666666666" bottom="0.25" header="0.511805555555556" footer="0.511805555555556"/>
  <pageSetup fitToHeight="0" fitToWidth="1" horizontalDpi="300" verticalDpi="300" orientation="portrait" paperSize="5" scale="70" r:id="rId4"/>
  <rowBreaks count="1" manualBreakCount="1">
    <brk id="67" max="16383" man="1"/>
  </rowBreaks>
  <drawing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799728393555"/>
    <pageSetUpPr fitToPage="1"/>
  </sheetPr>
  <dimension ref="A1:U98"/>
  <sheetViews>
    <sheetView workbookViewId="0" topLeftCell="A1">
      <selection activeCell="G5" sqref="G5"/>
    </sheetView>
  </sheetViews>
  <sheetFormatPr defaultColWidth="2.57421875" defaultRowHeight="18" customHeight="1"/>
  <cols>
    <col min="1" max="1" width="4.140625" style="32" customWidth="1"/>
    <col min="2" max="2" width="4.140625" style="36" customWidth="1"/>
    <col min="3" max="6" width="18.421875" style="32" customWidth="1"/>
    <col min="7" max="7" width="9.57421875" style="37" customWidth="1"/>
    <col min="8" max="8" width="18.421875" style="63" customWidth="1"/>
    <col min="9" max="9" width="18.421875" style="32" customWidth="1"/>
    <col min="10" max="10" width="14.00390625" style="32" customWidth="1"/>
    <col min="11" max="11" width="3.28125" style="64" customWidth="1"/>
    <col min="12" max="12" width="23.57421875" style="64" customWidth="1"/>
    <col min="13" max="13" width="15.28125" style="64" customWidth="1"/>
    <col min="14" max="14" width="12.8515625" style="64" customWidth="1"/>
    <col min="15" max="17" width="20.140625" style="64" customWidth="1"/>
    <col min="18" max="19" width="12.421875" style="64" customWidth="1"/>
    <col min="20" max="20" width="6.7109375" style="64" customWidth="1"/>
    <col min="21" max="16384" width="2.57421875" style="64" customWidth="1"/>
  </cols>
  <sheetData>
    <row r="1" spans="1:9" s="32" customFormat="1" ht="12.75">
      <c r="A1" s="759" t="s">
        <v>95</v>
      </c>
      <c r="B1" s="759"/>
      <c r="C1" s="759"/>
      <c r="D1" s="759"/>
      <c r="E1" s="759"/>
      <c r="F1" s="759"/>
      <c r="G1" s="759"/>
      <c r="H1" s="759"/>
      <c r="I1" s="759"/>
    </row>
    <row r="2" spans="1:9" s="32" customFormat="1" ht="18" customHeight="1">
      <c r="A2" s="768" t="s">
        <v>380</v>
      </c>
      <c r="B2" s="768"/>
      <c r="C2" s="768"/>
      <c r="D2" s="768"/>
      <c r="E2" s="768"/>
      <c r="F2" s="768"/>
      <c r="G2" s="768"/>
      <c r="H2" s="768"/>
      <c r="I2" s="768"/>
    </row>
    <row r="3" spans="1:9" s="66" customFormat="1" ht="18" customHeight="1">
      <c r="A3" s="759" t="s">
        <v>37</v>
      </c>
      <c r="B3" s="759"/>
      <c r="C3" s="769">
        <f>+'IND (BUS PLUS)'!C3:F3</f>
        <v>0</v>
      </c>
      <c r="D3" s="769"/>
      <c r="E3" s="769"/>
      <c r="F3" s="769"/>
      <c r="G3" s="769"/>
      <c r="H3" s="65" t="s">
        <v>38</v>
      </c>
      <c r="I3" s="464" t="str">
        <f>PROFILE!AU7</f>
        <v>2021</v>
      </c>
    </row>
    <row r="4" spans="1:9" s="66" customFormat="1" ht="18" customHeight="1">
      <c r="A4" s="759" t="s">
        <v>39</v>
      </c>
      <c r="B4" s="759"/>
      <c r="C4" s="760">
        <f>+'IND (BUS PLUS)'!C4:F4</f>
        <v>0</v>
      </c>
      <c r="D4" s="760"/>
      <c r="E4" s="760"/>
      <c r="F4" s="760"/>
      <c r="G4" s="760"/>
      <c r="H4" s="65" t="s">
        <v>40</v>
      </c>
      <c r="I4" s="14" t="str">
        <f>+'IND (BUS PLUS)'!H4</f>
        <v>-</v>
      </c>
    </row>
    <row r="5" spans="1:9" s="36" customFormat="1" ht="25.5">
      <c r="A5" s="67"/>
      <c r="B5" s="16" t="s">
        <v>42</v>
      </c>
      <c r="C5" s="761" t="s">
        <v>43</v>
      </c>
      <c r="D5" s="761"/>
      <c r="E5" s="761"/>
      <c r="F5" s="761"/>
      <c r="G5" s="68" t="s">
        <v>44</v>
      </c>
      <c r="H5" s="69" t="s">
        <v>63</v>
      </c>
      <c r="I5" s="29" t="s">
        <v>96</v>
      </c>
    </row>
    <row r="6" spans="1:9" s="36" customFormat="1" ht="18" customHeight="1">
      <c r="A6" s="67"/>
      <c r="B6" s="16"/>
      <c r="C6" s="758"/>
      <c r="D6" s="758"/>
      <c r="E6" s="758"/>
      <c r="F6" s="758"/>
      <c r="G6" s="68"/>
      <c r="H6" s="69" t="s">
        <v>47</v>
      </c>
      <c r="I6" s="29" t="s">
        <v>48</v>
      </c>
    </row>
    <row r="7" spans="1:10" ht="18" customHeight="1">
      <c r="A7" s="70"/>
      <c r="B7" s="71">
        <v>1</v>
      </c>
      <c r="C7" s="762" t="s">
        <v>668</v>
      </c>
      <c r="D7" s="762"/>
      <c r="E7" s="762"/>
      <c r="F7" s="762"/>
      <c r="G7" s="20">
        <v>640000</v>
      </c>
      <c r="H7" s="31"/>
      <c r="I7" s="31">
        <f>SUM(I8:I54)</f>
        <v>0</v>
      </c>
      <c r="J7" s="64"/>
    </row>
    <row r="8" spans="1:10" ht="14.25" customHeight="1">
      <c r="A8" s="763"/>
      <c r="B8" s="242">
        <f>+B7+1</f>
        <v>2</v>
      </c>
      <c r="C8" s="771" t="s">
        <v>84</v>
      </c>
      <c r="D8" s="771"/>
      <c r="E8" s="771"/>
      <c r="F8" s="771"/>
      <c r="G8" s="384">
        <v>64010002</v>
      </c>
      <c r="H8" s="31"/>
      <c r="I8" s="31">
        <f>H8*1%</f>
        <v>0</v>
      </c>
      <c r="J8" s="64"/>
    </row>
    <row r="9" spans="1:10" ht="14.25" customHeight="1">
      <c r="A9" s="764"/>
      <c r="B9" s="242">
        <f aca="true" t="shared" si="0" ref="B9:B54">+B8+1</f>
        <v>3</v>
      </c>
      <c r="C9" s="771" t="s">
        <v>85</v>
      </c>
      <c r="D9" s="771"/>
      <c r="E9" s="771"/>
      <c r="F9" s="771"/>
      <c r="G9" s="384">
        <v>64010004</v>
      </c>
      <c r="H9" s="31"/>
      <c r="I9" s="31">
        <f>H9*2%</f>
        <v>0</v>
      </c>
      <c r="J9" s="64"/>
    </row>
    <row r="10" spans="1:10" ht="14.25" customHeight="1">
      <c r="A10" s="764"/>
      <c r="B10" s="242">
        <f t="shared" si="0"/>
        <v>4</v>
      </c>
      <c r="C10" s="771" t="s">
        <v>86</v>
      </c>
      <c r="D10" s="771"/>
      <c r="E10" s="771"/>
      <c r="F10" s="771"/>
      <c r="G10" s="384">
        <v>64010006</v>
      </c>
      <c r="H10" s="31"/>
      <c r="I10" s="31">
        <f>H10*3%</f>
        <v>0</v>
      </c>
      <c r="J10" s="64"/>
    </row>
    <row r="11" spans="1:10" ht="14.25" customHeight="1">
      <c r="A11" s="764"/>
      <c r="B11" s="242">
        <f t="shared" si="0"/>
        <v>5</v>
      </c>
      <c r="C11" s="771" t="s">
        <v>625</v>
      </c>
      <c r="D11" s="771"/>
      <c r="E11" s="771"/>
      <c r="F11" s="771"/>
      <c r="G11" s="384">
        <v>64010008</v>
      </c>
      <c r="H11" s="31"/>
      <c r="I11" s="31">
        <f>H11*4.5%</f>
        <v>0</v>
      </c>
      <c r="J11" s="64"/>
    </row>
    <row r="12" spans="1:10" ht="14.25" customHeight="1">
      <c r="A12" s="764"/>
      <c r="B12" s="242">
        <f t="shared" si="0"/>
        <v>6</v>
      </c>
      <c r="C12" s="758" t="s">
        <v>430</v>
      </c>
      <c r="D12" s="758"/>
      <c r="E12" s="758"/>
      <c r="F12" s="758"/>
      <c r="G12" s="30">
        <v>64010011</v>
      </c>
      <c r="H12" s="31"/>
      <c r="I12" s="31">
        <f>H12*5.5%</f>
        <v>0</v>
      </c>
      <c r="J12" s="64"/>
    </row>
    <row r="13" spans="1:10" ht="14.25" customHeight="1">
      <c r="A13" s="764"/>
      <c r="B13" s="242">
        <f t="shared" si="0"/>
        <v>7</v>
      </c>
      <c r="C13" s="770" t="s">
        <v>635</v>
      </c>
      <c r="D13" s="770"/>
      <c r="E13" s="770"/>
      <c r="F13" s="770"/>
      <c r="G13" s="30">
        <v>64020005</v>
      </c>
      <c r="H13" s="31"/>
      <c r="I13" s="31">
        <f>H13*20%</f>
        <v>0</v>
      </c>
      <c r="J13" s="64"/>
    </row>
    <row r="14" spans="1:10" ht="14.25" customHeight="1">
      <c r="A14" s="764"/>
      <c r="B14" s="242">
        <f t="shared" si="0"/>
        <v>8</v>
      </c>
      <c r="C14" s="770" t="s">
        <v>716</v>
      </c>
      <c r="D14" s="770"/>
      <c r="E14" s="770"/>
      <c r="F14" s="770"/>
      <c r="G14" s="30">
        <v>64040005</v>
      </c>
      <c r="H14" s="31"/>
      <c r="I14" s="31"/>
      <c r="J14" s="64"/>
    </row>
    <row r="15" spans="1:9" s="72" customFormat="1" ht="14.25" customHeight="1">
      <c r="A15" s="764"/>
      <c r="B15" s="242">
        <f t="shared" si="0"/>
        <v>9</v>
      </c>
      <c r="C15" s="770" t="s">
        <v>98</v>
      </c>
      <c r="D15" s="770"/>
      <c r="E15" s="770"/>
      <c r="F15" s="770"/>
      <c r="G15" s="30">
        <v>64050007</v>
      </c>
      <c r="H15" s="31"/>
      <c r="I15" s="31"/>
    </row>
    <row r="16" spans="1:10" ht="14.25" customHeight="1">
      <c r="A16" s="764"/>
      <c r="B16" s="242">
        <f t="shared" si="0"/>
        <v>10</v>
      </c>
      <c r="C16" s="775" t="s">
        <v>97</v>
      </c>
      <c r="D16" s="775"/>
      <c r="E16" s="775"/>
      <c r="F16" s="775"/>
      <c r="G16" s="30">
        <v>64050008</v>
      </c>
      <c r="H16" s="31"/>
      <c r="I16" s="31"/>
      <c r="J16" s="64"/>
    </row>
    <row r="17" spans="1:9" s="395" customFormat="1" ht="14.25" customHeight="1">
      <c r="A17" s="764"/>
      <c r="B17" s="242">
        <f t="shared" si="0"/>
        <v>11</v>
      </c>
      <c r="C17" s="772" t="s">
        <v>99</v>
      </c>
      <c r="D17" s="773"/>
      <c r="E17" s="773"/>
      <c r="F17" s="774"/>
      <c r="G17" s="394">
        <v>64050009</v>
      </c>
      <c r="H17" s="31"/>
      <c r="I17" s="31"/>
    </row>
    <row r="18" spans="1:10" ht="14.25" customHeight="1">
      <c r="A18" s="764"/>
      <c r="B18" s="242">
        <f t="shared" si="0"/>
        <v>12</v>
      </c>
      <c r="C18" s="766" t="s">
        <v>100</v>
      </c>
      <c r="D18" s="766"/>
      <c r="E18" s="766"/>
      <c r="F18" s="766"/>
      <c r="G18" s="30">
        <v>64050012</v>
      </c>
      <c r="H18" s="31"/>
      <c r="I18" s="31"/>
      <c r="J18" s="64"/>
    </row>
    <row r="19" spans="1:10" ht="14.25" customHeight="1">
      <c r="A19" s="764"/>
      <c r="B19" s="242">
        <f t="shared" si="0"/>
        <v>13</v>
      </c>
      <c r="C19" s="765" t="s">
        <v>89</v>
      </c>
      <c r="D19" s="765"/>
      <c r="E19" s="765"/>
      <c r="F19" s="765"/>
      <c r="G19" s="416">
        <v>64060002</v>
      </c>
      <c r="H19" s="31"/>
      <c r="I19" s="31">
        <f>H19*1%</f>
        <v>0</v>
      </c>
      <c r="J19" s="64"/>
    </row>
    <row r="20" spans="1:10" ht="14.25" customHeight="1">
      <c r="A20" s="764"/>
      <c r="B20" s="242">
        <f t="shared" si="0"/>
        <v>14</v>
      </c>
      <c r="C20" s="765" t="s">
        <v>90</v>
      </c>
      <c r="D20" s="765"/>
      <c r="E20" s="765"/>
      <c r="F20" s="765"/>
      <c r="G20" s="416">
        <v>64060003</v>
      </c>
      <c r="H20" s="31"/>
      <c r="I20" s="31">
        <f>H20*1.5%</f>
        <v>0</v>
      </c>
      <c r="J20" s="64"/>
    </row>
    <row r="21" spans="1:10" ht="14.25" customHeight="1">
      <c r="A21" s="764"/>
      <c r="B21" s="242">
        <f t="shared" si="0"/>
        <v>15</v>
      </c>
      <c r="C21" s="765" t="s">
        <v>617</v>
      </c>
      <c r="D21" s="765"/>
      <c r="E21" s="765"/>
      <c r="F21" s="765"/>
      <c r="G21" s="416">
        <v>64060005</v>
      </c>
      <c r="H21" s="31"/>
      <c r="I21" s="31">
        <f>H21*3%</f>
        <v>0</v>
      </c>
      <c r="J21" s="64"/>
    </row>
    <row r="22" spans="1:10" ht="14.25" customHeight="1">
      <c r="A22" s="764"/>
      <c r="B22" s="242">
        <f t="shared" si="0"/>
        <v>16</v>
      </c>
      <c r="C22" s="765" t="s">
        <v>91</v>
      </c>
      <c r="D22" s="765"/>
      <c r="E22" s="765"/>
      <c r="F22" s="765"/>
      <c r="G22" s="416">
        <v>64060009</v>
      </c>
      <c r="H22" s="31"/>
      <c r="I22" s="31">
        <f>H22*4.5%</f>
        <v>0</v>
      </c>
      <c r="J22" s="64"/>
    </row>
    <row r="23" spans="1:10" ht="14.25" customHeight="1">
      <c r="A23" s="764"/>
      <c r="B23" s="242">
        <f t="shared" si="0"/>
        <v>17</v>
      </c>
      <c r="C23" s="884" t="s">
        <v>717</v>
      </c>
      <c r="D23" s="885"/>
      <c r="E23" s="885"/>
      <c r="F23" s="886"/>
      <c r="G23" s="887">
        <v>64060232</v>
      </c>
      <c r="H23" s="31"/>
      <c r="I23" s="31"/>
      <c r="J23" s="64"/>
    </row>
    <row r="24" spans="1:10" ht="14.25" customHeight="1">
      <c r="A24" s="764"/>
      <c r="B24" s="242">
        <f t="shared" si="0"/>
        <v>18</v>
      </c>
      <c r="C24" s="758" t="s">
        <v>110</v>
      </c>
      <c r="D24" s="758"/>
      <c r="E24" s="758"/>
      <c r="F24" s="758"/>
      <c r="G24" s="30">
        <v>64100101</v>
      </c>
      <c r="H24" s="31"/>
      <c r="I24" s="31"/>
      <c r="J24" s="64" t="s">
        <v>102</v>
      </c>
    </row>
    <row r="25" spans="1:10" ht="14.25" customHeight="1">
      <c r="A25" s="764"/>
      <c r="B25" s="242">
        <f t="shared" si="0"/>
        <v>19</v>
      </c>
      <c r="C25" s="758" t="s">
        <v>101</v>
      </c>
      <c r="D25" s="758"/>
      <c r="E25" s="758"/>
      <c r="F25" s="758"/>
      <c r="G25" s="30">
        <v>64100201</v>
      </c>
      <c r="H25" s="31"/>
      <c r="I25" s="31"/>
      <c r="J25" s="64" t="s">
        <v>102</v>
      </c>
    </row>
    <row r="26" spans="1:10" ht="14.25" customHeight="1">
      <c r="A26" s="764"/>
      <c r="B26" s="242">
        <f t="shared" si="0"/>
        <v>20</v>
      </c>
      <c r="C26" s="767" t="s">
        <v>431</v>
      </c>
      <c r="D26" s="767"/>
      <c r="E26" s="767"/>
      <c r="F26" s="767"/>
      <c r="G26" s="30">
        <v>64100301</v>
      </c>
      <c r="H26" s="31"/>
      <c r="I26" s="31"/>
      <c r="J26" s="64"/>
    </row>
    <row r="27" spans="1:10" ht="14.25" customHeight="1">
      <c r="A27" s="764"/>
      <c r="B27" s="242">
        <f t="shared" si="0"/>
        <v>21</v>
      </c>
      <c r="C27" s="767" t="s">
        <v>432</v>
      </c>
      <c r="D27" s="767"/>
      <c r="E27" s="767"/>
      <c r="F27" s="767"/>
      <c r="G27" s="30">
        <v>64100302</v>
      </c>
      <c r="H27" s="31"/>
      <c r="I27" s="31"/>
      <c r="J27" s="64"/>
    </row>
    <row r="28" spans="1:10" ht="14.25" customHeight="1">
      <c r="A28" s="764"/>
      <c r="B28" s="242">
        <f t="shared" si="0"/>
        <v>22</v>
      </c>
      <c r="C28" s="767" t="s">
        <v>433</v>
      </c>
      <c r="D28" s="767"/>
      <c r="E28" s="767"/>
      <c r="F28" s="767"/>
      <c r="G28" s="30">
        <v>64100303</v>
      </c>
      <c r="H28" s="31"/>
      <c r="I28" s="31"/>
      <c r="J28" s="64"/>
    </row>
    <row r="29" spans="1:10" ht="14.25" customHeight="1">
      <c r="A29" s="764"/>
      <c r="B29" s="242">
        <f t="shared" si="0"/>
        <v>23</v>
      </c>
      <c r="C29" s="767" t="s">
        <v>616</v>
      </c>
      <c r="D29" s="767"/>
      <c r="E29" s="767"/>
      <c r="F29" s="767"/>
      <c r="G29" s="30">
        <v>64100304</v>
      </c>
      <c r="H29" s="31"/>
      <c r="I29" s="31"/>
      <c r="J29" s="64"/>
    </row>
    <row r="30" spans="1:10" ht="14.25" customHeight="1">
      <c r="A30" s="764"/>
      <c r="B30" s="242">
        <f t="shared" si="0"/>
        <v>24</v>
      </c>
      <c r="C30" s="758" t="s">
        <v>103</v>
      </c>
      <c r="D30" s="758"/>
      <c r="E30" s="758"/>
      <c r="F30" s="758"/>
      <c r="G30" s="30">
        <v>64120201</v>
      </c>
      <c r="H30" s="31"/>
      <c r="I30" s="31"/>
      <c r="J30" s="64"/>
    </row>
    <row r="31" spans="1:10" ht="14.25" customHeight="1">
      <c r="A31" s="764"/>
      <c r="B31" s="242">
        <f t="shared" si="0"/>
        <v>25</v>
      </c>
      <c r="C31" s="767" t="s">
        <v>434</v>
      </c>
      <c r="D31" s="767"/>
      <c r="E31" s="767"/>
      <c r="F31" s="767"/>
      <c r="G31" s="30">
        <v>64130001</v>
      </c>
      <c r="H31" s="31"/>
      <c r="I31" s="31"/>
      <c r="J31" s="64"/>
    </row>
    <row r="32" spans="1:10" ht="14.25" customHeight="1">
      <c r="A32" s="764"/>
      <c r="B32" s="242">
        <f t="shared" si="0"/>
        <v>26</v>
      </c>
      <c r="C32" s="767" t="s">
        <v>435</v>
      </c>
      <c r="D32" s="767"/>
      <c r="E32" s="767"/>
      <c r="F32" s="767"/>
      <c r="G32" s="30">
        <v>64130002</v>
      </c>
      <c r="H32" s="31"/>
      <c r="I32" s="31"/>
      <c r="J32" s="64"/>
    </row>
    <row r="33" spans="1:10" ht="14.25" customHeight="1">
      <c r="A33" s="764"/>
      <c r="B33" s="242">
        <f t="shared" si="0"/>
        <v>27</v>
      </c>
      <c r="C33" s="767" t="s">
        <v>436</v>
      </c>
      <c r="D33" s="767"/>
      <c r="E33" s="767"/>
      <c r="F33" s="767"/>
      <c r="G33" s="30">
        <v>64130003</v>
      </c>
      <c r="H33" s="31"/>
      <c r="I33" s="31"/>
      <c r="J33" s="64"/>
    </row>
    <row r="34" spans="1:10" ht="14.25" customHeight="1">
      <c r="A34" s="764"/>
      <c r="B34" s="242">
        <f t="shared" si="0"/>
        <v>28</v>
      </c>
      <c r="C34" s="776" t="s">
        <v>376</v>
      </c>
      <c r="D34" s="776"/>
      <c r="E34" s="776"/>
      <c r="F34" s="776"/>
      <c r="G34" s="30">
        <v>64140101</v>
      </c>
      <c r="H34" s="31"/>
      <c r="I34" s="31">
        <f>'Work Sheet'!G4</f>
        <v>0</v>
      </c>
      <c r="J34" s="64"/>
    </row>
    <row r="35" spans="1:10" ht="14.25" customHeight="1">
      <c r="A35" s="764"/>
      <c r="B35" s="242">
        <f t="shared" si="0"/>
        <v>29</v>
      </c>
      <c r="C35" s="767" t="s">
        <v>437</v>
      </c>
      <c r="D35" s="767"/>
      <c r="E35" s="767"/>
      <c r="F35" s="767"/>
      <c r="G35" s="30">
        <v>64150001</v>
      </c>
      <c r="H35" s="31"/>
      <c r="I35" s="31">
        <f>'Work Sheet'!G5</f>
        <v>0</v>
      </c>
      <c r="J35" s="64"/>
    </row>
    <row r="36" spans="1:10" ht="14.25" customHeight="1">
      <c r="A36" s="764"/>
      <c r="B36" s="242">
        <f t="shared" si="0"/>
        <v>30</v>
      </c>
      <c r="C36" s="767" t="s">
        <v>438</v>
      </c>
      <c r="D36" s="767"/>
      <c r="E36" s="767"/>
      <c r="F36" s="767"/>
      <c r="G36" s="30">
        <v>64150002</v>
      </c>
      <c r="H36" s="31"/>
      <c r="I36" s="31"/>
      <c r="J36" s="64"/>
    </row>
    <row r="37" spans="1:10" ht="14.25" customHeight="1">
      <c r="A37" s="764"/>
      <c r="B37" s="242">
        <f t="shared" si="0"/>
        <v>31</v>
      </c>
      <c r="C37" s="888" t="s">
        <v>439</v>
      </c>
      <c r="D37" s="889"/>
      <c r="E37" s="889"/>
      <c r="F37" s="890"/>
      <c r="G37" s="622">
        <v>64150003</v>
      </c>
      <c r="H37" s="31"/>
      <c r="I37" s="31"/>
      <c r="J37" s="64"/>
    </row>
    <row r="38" spans="1:10" ht="14.25" customHeight="1">
      <c r="A38" s="764"/>
      <c r="B38" s="242">
        <f t="shared" si="0"/>
        <v>32</v>
      </c>
      <c r="C38" s="888" t="s">
        <v>442</v>
      </c>
      <c r="D38" s="889"/>
      <c r="E38" s="889"/>
      <c r="F38" s="890"/>
      <c r="G38" s="622">
        <v>64150004</v>
      </c>
      <c r="H38" s="31"/>
      <c r="I38" s="31"/>
      <c r="J38" s="64"/>
    </row>
    <row r="39" spans="1:10" ht="14.25" customHeight="1">
      <c r="A39" s="764"/>
      <c r="B39" s="242">
        <f t="shared" si="0"/>
        <v>33</v>
      </c>
      <c r="C39" s="891" t="s">
        <v>718</v>
      </c>
      <c r="D39" s="892"/>
      <c r="E39" s="892"/>
      <c r="F39" s="893"/>
      <c r="G39" s="894">
        <v>64150005</v>
      </c>
      <c r="H39" s="31"/>
      <c r="I39" s="31"/>
      <c r="J39" s="64"/>
    </row>
    <row r="40" spans="1:10" ht="14.25" customHeight="1">
      <c r="A40" s="764"/>
      <c r="B40" s="242">
        <f t="shared" si="0"/>
        <v>34</v>
      </c>
      <c r="C40" s="891" t="s">
        <v>719</v>
      </c>
      <c r="D40" s="892"/>
      <c r="E40" s="892"/>
      <c r="F40" s="893"/>
      <c r="G40" s="894">
        <v>64150006</v>
      </c>
      <c r="H40" s="31"/>
      <c r="I40" s="31"/>
      <c r="J40" s="64"/>
    </row>
    <row r="41" spans="1:10" ht="14.25" customHeight="1">
      <c r="A41" s="764"/>
      <c r="B41" s="242">
        <f t="shared" si="0"/>
        <v>35</v>
      </c>
      <c r="C41" s="671" t="s">
        <v>104</v>
      </c>
      <c r="D41" s="895"/>
      <c r="E41" s="895"/>
      <c r="F41" s="672"/>
      <c r="G41" s="622">
        <v>64150101</v>
      </c>
      <c r="H41" s="31"/>
      <c r="I41" s="31"/>
      <c r="J41" s="64"/>
    </row>
    <row r="42" spans="1:10" ht="14.25" customHeight="1">
      <c r="A42" s="764"/>
      <c r="B42" s="242">
        <f t="shared" si="0"/>
        <v>36</v>
      </c>
      <c r="C42" s="671" t="s">
        <v>105</v>
      </c>
      <c r="D42" s="895"/>
      <c r="E42" s="895"/>
      <c r="F42" s="672"/>
      <c r="G42" s="622">
        <v>64150201</v>
      </c>
      <c r="H42" s="31"/>
      <c r="I42" s="31"/>
      <c r="J42" s="64"/>
    </row>
    <row r="43" spans="1:10" ht="14.25" customHeight="1">
      <c r="A43" s="764"/>
      <c r="B43" s="242">
        <f t="shared" si="0"/>
        <v>37</v>
      </c>
      <c r="C43" s="671" t="s">
        <v>106</v>
      </c>
      <c r="D43" s="895"/>
      <c r="E43" s="895"/>
      <c r="F43" s="672"/>
      <c r="G43" s="622">
        <v>64150301</v>
      </c>
      <c r="H43" s="31"/>
      <c r="I43" s="31"/>
      <c r="J43" s="64"/>
    </row>
    <row r="44" spans="1:10" ht="14.25" customHeight="1">
      <c r="A44" s="764"/>
      <c r="B44" s="242">
        <f t="shared" si="0"/>
        <v>38</v>
      </c>
      <c r="C44" s="896" t="s">
        <v>569</v>
      </c>
      <c r="D44" s="897"/>
      <c r="E44" s="897"/>
      <c r="F44" s="898"/>
      <c r="G44" s="622">
        <v>64150603</v>
      </c>
      <c r="H44" s="31"/>
      <c r="I44" s="31"/>
      <c r="J44" s="64"/>
    </row>
    <row r="45" spans="1:10" ht="12.75">
      <c r="A45" s="764"/>
      <c r="B45" s="242">
        <f t="shared" si="0"/>
        <v>39</v>
      </c>
      <c r="C45" s="884" t="s">
        <v>441</v>
      </c>
      <c r="D45" s="885"/>
      <c r="E45" s="885"/>
      <c r="F45" s="886"/>
      <c r="G45" s="887">
        <v>64150701</v>
      </c>
      <c r="H45" s="31"/>
      <c r="I45" s="31"/>
      <c r="J45" s="64"/>
    </row>
    <row r="46" spans="1:10" ht="14.25" customHeight="1">
      <c r="A46" s="764"/>
      <c r="B46" s="242">
        <f t="shared" si="0"/>
        <v>40</v>
      </c>
      <c r="C46" s="671" t="s">
        <v>440</v>
      </c>
      <c r="D46" s="895"/>
      <c r="E46" s="895"/>
      <c r="F46" s="672"/>
      <c r="G46" s="622">
        <v>64150702</v>
      </c>
      <c r="H46" s="31"/>
      <c r="I46" s="31"/>
      <c r="J46" s="64"/>
    </row>
    <row r="47" spans="1:10" ht="14.25" customHeight="1">
      <c r="A47" s="764"/>
      <c r="B47" s="242">
        <f t="shared" si="0"/>
        <v>41</v>
      </c>
      <c r="C47" s="671" t="s">
        <v>108</v>
      </c>
      <c r="D47" s="895"/>
      <c r="E47" s="895"/>
      <c r="F47" s="672"/>
      <c r="G47" s="622">
        <v>64150801</v>
      </c>
      <c r="H47" s="31"/>
      <c r="I47" s="31"/>
      <c r="J47" s="64"/>
    </row>
    <row r="48" spans="1:10" ht="14.25" customHeight="1">
      <c r="A48" s="764"/>
      <c r="B48" s="242">
        <f t="shared" si="0"/>
        <v>42</v>
      </c>
      <c r="C48" s="671" t="s">
        <v>720</v>
      </c>
      <c r="D48" s="895"/>
      <c r="E48" s="895"/>
      <c r="F48" s="672"/>
      <c r="G48" s="622">
        <v>64150804</v>
      </c>
      <c r="H48" s="31"/>
      <c r="I48" s="31"/>
      <c r="J48" s="64"/>
    </row>
    <row r="49" spans="1:10" ht="14.25" customHeight="1">
      <c r="A49" s="764"/>
      <c r="B49" s="242">
        <f t="shared" si="0"/>
        <v>43</v>
      </c>
      <c r="C49" s="671" t="s">
        <v>109</v>
      </c>
      <c r="D49" s="895"/>
      <c r="E49" s="895"/>
      <c r="F49" s="672"/>
      <c r="G49" s="622">
        <v>64150901</v>
      </c>
      <c r="H49" s="31"/>
      <c r="I49" s="31"/>
      <c r="J49" s="64"/>
    </row>
    <row r="50" spans="1:10" ht="14.25" customHeight="1">
      <c r="A50" s="764"/>
      <c r="B50" s="242">
        <f t="shared" si="0"/>
        <v>44</v>
      </c>
      <c r="C50" s="671" t="s">
        <v>107</v>
      </c>
      <c r="D50" s="895"/>
      <c r="E50" s="895"/>
      <c r="F50" s="672"/>
      <c r="G50" s="622">
        <v>64151101</v>
      </c>
      <c r="H50" s="31"/>
      <c r="I50" s="31"/>
      <c r="J50" s="64"/>
    </row>
    <row r="51" spans="1:10" ht="14.25" customHeight="1">
      <c r="A51" s="764"/>
      <c r="B51" s="242">
        <f t="shared" si="0"/>
        <v>45</v>
      </c>
      <c r="C51" s="899" t="s">
        <v>412</v>
      </c>
      <c r="D51" s="900"/>
      <c r="E51" s="900"/>
      <c r="F51" s="901"/>
      <c r="G51" s="622">
        <v>64151201</v>
      </c>
      <c r="H51" s="31"/>
      <c r="I51" s="31"/>
      <c r="J51" s="64"/>
    </row>
    <row r="52" spans="1:10" ht="14.25" customHeight="1">
      <c r="A52" s="764"/>
      <c r="B52" s="242">
        <f t="shared" si="0"/>
        <v>46</v>
      </c>
      <c r="C52" s="741" t="s">
        <v>721</v>
      </c>
      <c r="D52" s="902"/>
      <c r="E52" s="902"/>
      <c r="F52" s="742"/>
      <c r="G52" s="622">
        <v>64151501</v>
      </c>
      <c r="H52" s="31"/>
      <c r="I52" s="31"/>
      <c r="J52" s="64"/>
    </row>
    <row r="53" spans="1:10" ht="14.25" customHeight="1">
      <c r="A53" s="764"/>
      <c r="B53" s="242">
        <f t="shared" si="0"/>
        <v>47</v>
      </c>
      <c r="C53" s="741" t="s">
        <v>570</v>
      </c>
      <c r="D53" s="902"/>
      <c r="E53" s="902"/>
      <c r="F53" s="742"/>
      <c r="G53" s="622">
        <v>64152101</v>
      </c>
      <c r="H53" s="31"/>
      <c r="I53" s="31"/>
      <c r="J53" s="64"/>
    </row>
    <row r="54" spans="1:10" ht="14.25" customHeight="1">
      <c r="A54" s="764"/>
      <c r="B54" s="242">
        <f t="shared" si="0"/>
        <v>48</v>
      </c>
      <c r="C54" s="903" t="s">
        <v>722</v>
      </c>
      <c r="D54" s="904"/>
      <c r="E54" s="904"/>
      <c r="F54" s="905"/>
      <c r="G54" s="894">
        <v>64151905</v>
      </c>
      <c r="H54" s="31"/>
      <c r="I54" s="31"/>
      <c r="J54" s="64"/>
    </row>
    <row r="55" spans="1:9" s="60" customFormat="1" ht="14.25" customHeight="1">
      <c r="A55" s="32" t="s">
        <v>70</v>
      </c>
      <c r="C55" s="61"/>
      <c r="D55" s="61"/>
      <c r="E55" s="62"/>
      <c r="H55" s="60" t="s">
        <v>71</v>
      </c>
      <c r="I55" s="38"/>
    </row>
    <row r="56" ht="18" customHeight="1">
      <c r="J56" s="64"/>
    </row>
    <row r="57" ht="18" customHeight="1">
      <c r="J57" s="64"/>
    </row>
    <row r="58" ht="18" customHeight="1">
      <c r="J58" s="64"/>
    </row>
    <row r="59" ht="18" customHeight="1">
      <c r="J59" s="64"/>
    </row>
    <row r="60" ht="18" customHeight="1">
      <c r="J60" s="64"/>
    </row>
    <row r="61" ht="18" customHeight="1">
      <c r="J61" s="64"/>
    </row>
    <row r="62" ht="18" customHeight="1">
      <c r="J62" s="64"/>
    </row>
    <row r="63" ht="18" customHeight="1">
      <c r="J63" s="64"/>
    </row>
    <row r="64" ht="18" customHeight="1">
      <c r="J64" s="64"/>
    </row>
    <row r="65" ht="18" customHeight="1">
      <c r="J65" s="64"/>
    </row>
    <row r="66" ht="18" customHeight="1">
      <c r="J66" s="64"/>
    </row>
    <row r="67" ht="18" customHeight="1">
      <c r="J67" s="64"/>
    </row>
    <row r="68" ht="18" customHeight="1">
      <c r="J68" s="64"/>
    </row>
    <row r="69" ht="18" customHeight="1">
      <c r="J69" s="64"/>
    </row>
    <row r="98" spans="11:21" ht="18" customHeight="1">
      <c r="K98" s="75"/>
      <c r="L98" s="75"/>
      <c r="M98" s="75"/>
      <c r="N98" s="75"/>
      <c r="O98" s="75"/>
      <c r="P98" s="75"/>
      <c r="Q98" s="75"/>
      <c r="R98" s="75"/>
      <c r="S98" s="75"/>
      <c r="T98" s="75"/>
      <c r="U98" s="75"/>
    </row>
  </sheetData>
  <sheetProtection selectLockedCells="1" selectUnlockedCells="1"/>
  <mergeCells count="57">
    <mergeCell ref="C14:F14"/>
    <mergeCell ref="C23:F23"/>
    <mergeCell ref="C49:F49"/>
    <mergeCell ref="C11:F11"/>
    <mergeCell ref="C40:F40"/>
    <mergeCell ref="C39:F39"/>
    <mergeCell ref="C18:F18"/>
    <mergeCell ref="C32:F32"/>
    <mergeCell ref="C33:F33"/>
    <mergeCell ref="C16:F16"/>
    <mergeCell ref="C34:F34"/>
    <mergeCell ref="C35:F35"/>
    <mergeCell ref="C31:F31"/>
    <mergeCell ref="C30:F30"/>
    <mergeCell ref="C29:F29"/>
    <mergeCell ref="C13:F13"/>
    <mergeCell ref="C26:F26"/>
    <mergeCell ref="C27:F27"/>
    <mergeCell ref="C28:F28"/>
    <mergeCell ref="C50:F50"/>
    <mergeCell ref="C45:F45"/>
    <mergeCell ref="C46:F46"/>
    <mergeCell ref="C41:F41"/>
    <mergeCell ref="C42:F42"/>
    <mergeCell ref="C53:F53"/>
    <mergeCell ref="C52:F52"/>
    <mergeCell ref="C51:F51"/>
    <mergeCell ref="C48:F48"/>
    <mergeCell ref="C47:F47"/>
    <mergeCell ref="C54:F54"/>
    <mergeCell ref="A1:I1"/>
    <mergeCell ref="A2:I2"/>
    <mergeCell ref="A3:B3"/>
    <mergeCell ref="C3:G3"/>
    <mergeCell ref="C15:F15"/>
    <mergeCell ref="C8:F8"/>
    <mergeCell ref="C9:F9"/>
    <mergeCell ref="C10:F10"/>
    <mergeCell ref="C44:F44"/>
    <mergeCell ref="C20:F20"/>
    <mergeCell ref="C21:F21"/>
    <mergeCell ref="C22:F22"/>
    <mergeCell ref="C17:F17"/>
    <mergeCell ref="C12:F12"/>
    <mergeCell ref="A4:B4"/>
    <mergeCell ref="C4:G4"/>
    <mergeCell ref="C5:F5"/>
    <mergeCell ref="C6:F6"/>
    <mergeCell ref="C7:F7"/>
    <mergeCell ref="A8:A54"/>
    <mergeCell ref="C24:F24"/>
    <mergeCell ref="C25:F25"/>
    <mergeCell ref="C19:F19"/>
    <mergeCell ref="C43:F43"/>
    <mergeCell ref="C36:F36"/>
    <mergeCell ref="C37:F37"/>
    <mergeCell ref="C38:F38"/>
  </mergeCells>
  <conditionalFormatting sqref="H51 H7:H15 H17:H40 H45:H46">
    <cfRule type="cellIs" priority="17" dxfId="0" operator="between" stopIfTrue="1">
      <formula>0</formula>
      <formula>0</formula>
    </cfRule>
  </conditionalFormatting>
  <conditionalFormatting sqref="I7:I12">
    <cfRule type="cellIs" priority="18" dxfId="0" operator="between" stopIfTrue="1">
      <formula>0</formula>
      <formula>0</formula>
    </cfRule>
    <cfRule type="cellIs" priority="19" dxfId="0" operator="between" stopIfTrue="1">
      <formula>0</formula>
      <formula>0</formula>
    </cfRule>
    <cfRule type="cellIs" priority="20" dxfId="0" operator="between" stopIfTrue="1">
      <formula>0</formula>
      <formula>0</formula>
    </cfRule>
  </conditionalFormatting>
  <conditionalFormatting sqref="H47">
    <cfRule type="cellIs" priority="4" dxfId="0" operator="between" stopIfTrue="1">
      <formula>0</formula>
      <formula>0</formula>
    </cfRule>
  </conditionalFormatting>
  <dataValidations count="1">
    <dataValidation type="whole" operator="greaterThanOrEqual" allowBlank="1" showInputMessage="1" showErrorMessage="1" sqref="H7:I54">
      <formula1>0</formula1>
    </dataValidation>
  </dataValidations>
  <printOptions horizontalCentered="1"/>
  <pageMargins left="0.25" right="0.25" top="0.25" bottom="0.25" header="0.511805555555556" footer="0.511805555555556"/>
  <pageSetup fitToHeight="1" fitToWidth="1" horizontalDpi="300" verticalDpi="300" orientation="portrait" paperSize="5" scale="8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799728393555"/>
    <pageSetUpPr fitToPage="1"/>
  </sheetPr>
  <dimension ref="A1:H82"/>
  <sheetViews>
    <sheetView workbookViewId="0" topLeftCell="A37">
      <selection activeCell="A33" sqref="A33:A54"/>
    </sheetView>
  </sheetViews>
  <sheetFormatPr defaultColWidth="10.140625" defaultRowHeight="21.75" customHeight="1"/>
  <cols>
    <col min="1" max="1" width="4.140625" style="76" customWidth="1"/>
    <col min="2" max="2" width="4.8515625" style="76" customWidth="1"/>
    <col min="3" max="3" width="63.57421875" style="77" customWidth="1"/>
    <col min="4" max="4" width="9.57421875" style="78" customWidth="1"/>
    <col min="5" max="7" width="16.28125" style="79" customWidth="1"/>
    <col min="8" max="9" width="11.28125" style="80" customWidth="1"/>
    <col min="10" max="16384" width="10.140625" style="80" customWidth="1"/>
  </cols>
  <sheetData>
    <row r="1" spans="1:7" ht="18" customHeight="1">
      <c r="A1" s="777" t="s">
        <v>111</v>
      </c>
      <c r="B1" s="777"/>
      <c r="C1" s="777"/>
      <c r="D1" s="777"/>
      <c r="E1" s="777"/>
      <c r="F1" s="777"/>
      <c r="G1" s="40" t="s">
        <v>73</v>
      </c>
    </row>
    <row r="2" spans="1:7" ht="18" customHeight="1">
      <c r="A2" s="777" t="s">
        <v>112</v>
      </c>
      <c r="B2" s="777"/>
      <c r="C2" s="777"/>
      <c r="D2" s="777"/>
      <c r="E2" s="777"/>
      <c r="F2" s="777"/>
      <c r="G2" s="787"/>
    </row>
    <row r="3" spans="1:7" ht="18" customHeight="1">
      <c r="A3" s="788" t="s">
        <v>113</v>
      </c>
      <c r="B3" s="788"/>
      <c r="C3" s="788"/>
      <c r="D3" s="788"/>
      <c r="E3" s="788"/>
      <c r="F3" s="788"/>
      <c r="G3" s="789"/>
    </row>
    <row r="4" spans="1:7" s="83" customFormat="1" ht="18" customHeight="1">
      <c r="A4" s="81" t="s">
        <v>37</v>
      </c>
      <c r="B4" s="81"/>
      <c r="C4" s="790">
        <f>IF('IND (BUS PLUS)'!$C$3="","",'IND (BUS PLUS)'!$C$3)</f>
        <v>0</v>
      </c>
      <c r="D4" s="790"/>
      <c r="E4" s="790"/>
      <c r="F4" s="26" t="s">
        <v>38</v>
      </c>
      <c r="G4" s="82" t="str">
        <f>PROFILE!AU7</f>
        <v>2021</v>
      </c>
    </row>
    <row r="5" spans="1:7" s="83" customFormat="1" ht="18" customHeight="1">
      <c r="A5" s="81" t="s">
        <v>39</v>
      </c>
      <c r="B5" s="81"/>
      <c r="C5" s="782">
        <f>+'Annex-A'!C4:G4</f>
        <v>0</v>
      </c>
      <c r="D5" s="782"/>
      <c r="E5" s="782"/>
      <c r="F5" s="26" t="s">
        <v>40</v>
      </c>
      <c r="G5" s="84" t="str">
        <f>+'IND (BUS PLUS)'!H4</f>
        <v>-</v>
      </c>
    </row>
    <row r="6" spans="1:7" s="83" customFormat="1" ht="21.95" customHeight="1">
      <c r="A6" s="785" t="s">
        <v>114</v>
      </c>
      <c r="B6" s="785"/>
      <c r="C6" s="791">
        <f>+PROFILE!K4</f>
        <v>0</v>
      </c>
      <c r="D6" s="792"/>
      <c r="E6" s="792"/>
      <c r="F6" s="399"/>
      <c r="G6" s="451">
        <f>'IND (BUS PLUS)'!H5</f>
        <v>0</v>
      </c>
    </row>
    <row r="7" spans="1:7" s="76" customFormat="1" ht="36">
      <c r="A7" s="85"/>
      <c r="B7" s="86" t="s">
        <v>42</v>
      </c>
      <c r="C7" s="87" t="s">
        <v>43</v>
      </c>
      <c r="D7" s="88" t="s">
        <v>44</v>
      </c>
      <c r="E7" s="17" t="s">
        <v>45</v>
      </c>
      <c r="F7" s="17" t="s">
        <v>115</v>
      </c>
      <c r="G7" s="17" t="s">
        <v>46</v>
      </c>
    </row>
    <row r="8" spans="1:7" s="76" customFormat="1" ht="18" customHeight="1">
      <c r="A8" s="85"/>
      <c r="B8" s="89"/>
      <c r="C8" s="90"/>
      <c r="D8" s="88"/>
      <c r="E8" s="74" t="s">
        <v>47</v>
      </c>
      <c r="F8" s="74" t="s">
        <v>48</v>
      </c>
      <c r="G8" s="74" t="s">
        <v>49</v>
      </c>
    </row>
    <row r="9" spans="1:7" s="91" customFormat="1" ht="26.1" customHeight="1">
      <c r="A9" s="786" t="s">
        <v>116</v>
      </c>
      <c r="B9" s="85">
        <v>1</v>
      </c>
      <c r="C9" s="201" t="s">
        <v>424</v>
      </c>
      <c r="D9" s="93">
        <v>3029</v>
      </c>
      <c r="E9" s="323">
        <f>E10-E11</f>
        <v>0</v>
      </c>
      <c r="F9" s="323">
        <f>+F10-F11</f>
        <v>0</v>
      </c>
      <c r="G9" s="323">
        <f>G10-G11</f>
        <v>0</v>
      </c>
    </row>
    <row r="10" spans="1:7" s="91" customFormat="1" ht="18" customHeight="1">
      <c r="A10" s="786"/>
      <c r="B10" s="242">
        <f>+B9+1</f>
        <v>2</v>
      </c>
      <c r="C10" s="92" t="s">
        <v>414</v>
      </c>
      <c r="D10" s="93">
        <v>3009</v>
      </c>
      <c r="E10" s="31">
        <f>'Work Sheet'!D3</f>
        <v>0</v>
      </c>
      <c r="F10" s="31"/>
      <c r="G10" s="31">
        <f>+E10-F10</f>
        <v>0</v>
      </c>
    </row>
    <row r="11" spans="1:7" s="91" customFormat="1" ht="22.5" customHeight="1">
      <c r="A11" s="786"/>
      <c r="B11" s="242">
        <f aca="true" t="shared" si="0" ref="B11:B54">+B10+1</f>
        <v>3</v>
      </c>
      <c r="C11" s="362" t="s">
        <v>117</v>
      </c>
      <c r="D11" s="93">
        <v>3019</v>
      </c>
      <c r="E11" s="31">
        <f>'Work Sheet'!D4</f>
        <v>0</v>
      </c>
      <c r="F11" s="31"/>
      <c r="G11" s="31">
        <f>+E11-F11</f>
        <v>0</v>
      </c>
    </row>
    <row r="12" spans="1:7" s="91" customFormat="1" ht="18" customHeight="1">
      <c r="A12" s="786" t="s">
        <v>118</v>
      </c>
      <c r="B12" s="242">
        <f t="shared" si="0"/>
        <v>4</v>
      </c>
      <c r="C12" s="202" t="s">
        <v>119</v>
      </c>
      <c r="D12" s="93">
        <v>3030</v>
      </c>
      <c r="E12" s="323">
        <f>+SUM(E13:E23)-E24</f>
        <v>0</v>
      </c>
      <c r="F12" s="323">
        <f>+SUM(F13:F23)-F24</f>
        <v>0</v>
      </c>
      <c r="G12" s="323">
        <f>+SUM(G13:G23)-G24</f>
        <v>0</v>
      </c>
    </row>
    <row r="13" spans="1:7" s="91" customFormat="1" ht="18" customHeight="1">
      <c r="A13" s="786"/>
      <c r="B13" s="242">
        <f t="shared" si="0"/>
        <v>5</v>
      </c>
      <c r="C13" s="94" t="s">
        <v>120</v>
      </c>
      <c r="D13" s="93">
        <v>3039</v>
      </c>
      <c r="E13" s="31">
        <f>'Work Sheet'!D6</f>
        <v>0</v>
      </c>
      <c r="F13" s="31"/>
      <c r="G13" s="31">
        <f>+E13-F13</f>
        <v>0</v>
      </c>
    </row>
    <row r="14" spans="1:7" s="91" customFormat="1" ht="18" customHeight="1">
      <c r="A14" s="786"/>
      <c r="B14" s="242">
        <f t="shared" si="0"/>
        <v>6</v>
      </c>
      <c r="C14" s="94" t="s">
        <v>121</v>
      </c>
      <c r="D14" s="93">
        <v>3059</v>
      </c>
      <c r="E14" s="31">
        <f>'Work Sheet'!D7</f>
        <v>0</v>
      </c>
      <c r="F14" s="31"/>
      <c r="G14" s="31">
        <f aca="true" t="shared" si="1" ref="G14:G24">+E14-F14</f>
        <v>0</v>
      </c>
    </row>
    <row r="15" spans="1:7" s="91" customFormat="1" ht="18" customHeight="1">
      <c r="A15" s="786"/>
      <c r="B15" s="242">
        <f t="shared" si="0"/>
        <v>7</v>
      </c>
      <c r="C15" s="94" t="s">
        <v>122</v>
      </c>
      <c r="D15" s="93">
        <v>3071</v>
      </c>
      <c r="E15" s="31">
        <f>'Work Sheet'!D23</f>
        <v>0</v>
      </c>
      <c r="F15" s="31"/>
      <c r="G15" s="31">
        <f t="shared" si="1"/>
        <v>0</v>
      </c>
    </row>
    <row r="16" spans="1:7" s="91" customFormat="1" ht="18" customHeight="1">
      <c r="A16" s="786"/>
      <c r="B16" s="242">
        <f t="shared" si="0"/>
        <v>8</v>
      </c>
      <c r="C16" s="94" t="s">
        <v>123</v>
      </c>
      <c r="D16" s="93">
        <v>3072</v>
      </c>
      <c r="E16" s="31">
        <f>'Work Sheet'!D24</f>
        <v>0</v>
      </c>
      <c r="F16" s="31"/>
      <c r="G16" s="31">
        <f t="shared" si="1"/>
        <v>0</v>
      </c>
    </row>
    <row r="17" spans="1:7" s="91" customFormat="1" ht="18" customHeight="1">
      <c r="A17" s="786"/>
      <c r="B17" s="242">
        <f t="shared" si="0"/>
        <v>9</v>
      </c>
      <c r="C17" s="94" t="s">
        <v>124</v>
      </c>
      <c r="D17" s="93">
        <v>3073</v>
      </c>
      <c r="E17" s="31">
        <f>'Work Sheet'!D25</f>
        <v>0</v>
      </c>
      <c r="F17" s="31"/>
      <c r="G17" s="31">
        <f t="shared" si="1"/>
        <v>0</v>
      </c>
    </row>
    <row r="18" spans="1:7" s="91" customFormat="1" ht="18" customHeight="1">
      <c r="A18" s="786"/>
      <c r="B18" s="242">
        <f t="shared" si="0"/>
        <v>10</v>
      </c>
      <c r="C18" s="94" t="s">
        <v>125</v>
      </c>
      <c r="D18" s="93">
        <v>3074</v>
      </c>
      <c r="E18" s="31">
        <f>'Work Sheet'!D26</f>
        <v>0</v>
      </c>
      <c r="F18" s="31"/>
      <c r="G18" s="31">
        <f t="shared" si="1"/>
        <v>0</v>
      </c>
    </row>
    <row r="19" spans="1:7" s="91" customFormat="1" ht="18" customHeight="1">
      <c r="A19" s="786"/>
      <c r="B19" s="242">
        <f t="shared" si="0"/>
        <v>11</v>
      </c>
      <c r="C19" s="94" t="s">
        <v>126</v>
      </c>
      <c r="D19" s="93">
        <v>3076</v>
      </c>
      <c r="E19" s="31">
        <f>'Work Sheet'!D27</f>
        <v>0</v>
      </c>
      <c r="F19" s="31"/>
      <c r="G19" s="31">
        <f t="shared" si="1"/>
        <v>0</v>
      </c>
    </row>
    <row r="20" spans="1:7" ht="18" customHeight="1">
      <c r="A20" s="786"/>
      <c r="B20" s="242">
        <f t="shared" si="0"/>
        <v>12</v>
      </c>
      <c r="C20" s="94" t="s">
        <v>127</v>
      </c>
      <c r="D20" s="93">
        <v>3077</v>
      </c>
      <c r="E20" s="31">
        <f>'Work Sheet'!D28</f>
        <v>0</v>
      </c>
      <c r="F20" s="31"/>
      <c r="G20" s="31">
        <f t="shared" si="1"/>
        <v>0</v>
      </c>
    </row>
    <row r="21" spans="1:7" ht="18" customHeight="1">
      <c r="A21" s="786"/>
      <c r="B21" s="242">
        <f t="shared" si="0"/>
        <v>13</v>
      </c>
      <c r="C21" s="94" t="s">
        <v>128</v>
      </c>
      <c r="D21" s="93">
        <v>3083</v>
      </c>
      <c r="E21" s="31">
        <f>'Work Sheet'!D29</f>
        <v>0</v>
      </c>
      <c r="F21" s="31"/>
      <c r="G21" s="31">
        <f t="shared" si="1"/>
        <v>0</v>
      </c>
    </row>
    <row r="22" spans="1:7" ht="18" customHeight="1">
      <c r="A22" s="786"/>
      <c r="B22" s="242">
        <f t="shared" si="0"/>
        <v>14</v>
      </c>
      <c r="C22" s="94" t="s">
        <v>129</v>
      </c>
      <c r="D22" s="93">
        <v>3087</v>
      </c>
      <c r="E22" s="31">
        <f>'Work Sheet'!D30</f>
        <v>0</v>
      </c>
      <c r="F22" s="31"/>
      <c r="G22" s="31">
        <f t="shared" si="1"/>
        <v>0</v>
      </c>
    </row>
    <row r="23" spans="1:7" ht="18" customHeight="1">
      <c r="A23" s="786"/>
      <c r="B23" s="242">
        <f t="shared" si="0"/>
        <v>15</v>
      </c>
      <c r="C23" s="94" t="s">
        <v>130</v>
      </c>
      <c r="D23" s="93">
        <v>3088</v>
      </c>
      <c r="E23" s="31">
        <f>'Work Sheet'!D31</f>
        <v>0</v>
      </c>
      <c r="F23" s="31"/>
      <c r="G23" s="31">
        <f t="shared" si="1"/>
        <v>0</v>
      </c>
    </row>
    <row r="24" spans="1:7" ht="18" customHeight="1">
      <c r="A24" s="786"/>
      <c r="B24" s="242">
        <f t="shared" si="0"/>
        <v>16</v>
      </c>
      <c r="C24" s="94" t="s">
        <v>131</v>
      </c>
      <c r="D24" s="93">
        <v>3099</v>
      </c>
      <c r="E24" s="31">
        <f>'Work Sheet'!D9</f>
        <v>0</v>
      </c>
      <c r="F24" s="31"/>
      <c r="G24" s="31">
        <f t="shared" si="1"/>
        <v>0</v>
      </c>
    </row>
    <row r="25" spans="1:7" ht="18" customHeight="1">
      <c r="A25" s="786"/>
      <c r="B25" s="242">
        <f t="shared" si="0"/>
        <v>17</v>
      </c>
      <c r="C25" s="202" t="s">
        <v>132</v>
      </c>
      <c r="D25" s="93">
        <v>3100</v>
      </c>
      <c r="E25" s="323">
        <f>+E9-E12</f>
        <v>0</v>
      </c>
      <c r="F25" s="323">
        <f>+F9-F12</f>
        <v>0</v>
      </c>
      <c r="G25" s="323">
        <f>+G9-G12</f>
        <v>0</v>
      </c>
    </row>
    <row r="26" spans="1:7" ht="18" customHeight="1">
      <c r="A26" s="267"/>
      <c r="B26" s="242">
        <f t="shared" si="0"/>
        <v>18</v>
      </c>
      <c r="C26" s="202" t="s">
        <v>571</v>
      </c>
      <c r="D26" s="93">
        <v>3129</v>
      </c>
      <c r="E26" s="323">
        <f>+E27+E28+E29</f>
        <v>0</v>
      </c>
      <c r="F26" s="323">
        <f>+F27+F28+F29</f>
        <v>0</v>
      </c>
      <c r="G26" s="323">
        <f>+G27+G28+G29</f>
        <v>0</v>
      </c>
    </row>
    <row r="27" spans="1:7" ht="18" customHeight="1">
      <c r="A27" s="95"/>
      <c r="B27" s="242">
        <f t="shared" si="0"/>
        <v>19</v>
      </c>
      <c r="C27" s="94" t="s">
        <v>185</v>
      </c>
      <c r="D27" s="270">
        <v>3115</v>
      </c>
      <c r="E27" s="31">
        <f>'Work Sheet'!D13</f>
        <v>0</v>
      </c>
      <c r="F27" s="31"/>
      <c r="G27" s="31">
        <f>+E27-F27</f>
        <v>0</v>
      </c>
    </row>
    <row r="28" spans="1:7" ht="18" customHeight="1">
      <c r="A28" s="95"/>
      <c r="B28" s="242">
        <f t="shared" si="0"/>
        <v>20</v>
      </c>
      <c r="C28" s="94" t="s">
        <v>186</v>
      </c>
      <c r="D28" s="270">
        <v>3116</v>
      </c>
      <c r="E28" s="31">
        <f>'Work Sheet'!D14</f>
        <v>0</v>
      </c>
      <c r="F28" s="31"/>
      <c r="G28" s="31">
        <f>+E28-F28</f>
        <v>0</v>
      </c>
    </row>
    <row r="29" spans="1:7" ht="18" customHeight="1">
      <c r="A29" s="95"/>
      <c r="B29" s="242">
        <v>21</v>
      </c>
      <c r="C29" s="94" t="s">
        <v>310</v>
      </c>
      <c r="D29" s="270">
        <v>3128</v>
      </c>
      <c r="E29" s="31">
        <f>'Work Sheet'!D12</f>
        <v>0</v>
      </c>
      <c r="F29" s="31"/>
      <c r="G29" s="31">
        <f>+E29-F29</f>
        <v>0</v>
      </c>
    </row>
    <row r="30" spans="1:7" ht="18" customHeight="1">
      <c r="A30" s="95"/>
      <c r="B30" s="385">
        <v>22</v>
      </c>
      <c r="C30" s="386" t="s">
        <v>410</v>
      </c>
      <c r="D30" s="268">
        <v>3131</v>
      </c>
      <c r="E30" s="31">
        <f>'Work Sheet'!D15</f>
        <v>0</v>
      </c>
      <c r="F30" s="31"/>
      <c r="G30" s="31">
        <f>+E30-F30</f>
        <v>0</v>
      </c>
    </row>
    <row r="31" spans="1:7" ht="18" customHeight="1">
      <c r="A31" s="95"/>
      <c r="B31" s="385">
        <v>23</v>
      </c>
      <c r="C31" s="386" t="s">
        <v>55</v>
      </c>
      <c r="D31" s="268">
        <v>3141</v>
      </c>
      <c r="E31" s="31">
        <f>'Work Sheet'!D16</f>
        <v>0</v>
      </c>
      <c r="F31" s="31"/>
      <c r="G31" s="31">
        <f>+E31-F31</f>
        <v>0</v>
      </c>
    </row>
    <row r="32" spans="1:7" ht="18" customHeight="1">
      <c r="A32" s="95"/>
      <c r="B32" s="242"/>
      <c r="C32" s="94"/>
      <c r="D32" s="270"/>
      <c r="E32" s="31"/>
      <c r="F32" s="31"/>
      <c r="G32" s="31"/>
    </row>
    <row r="33" spans="1:7" ht="26.1" customHeight="1">
      <c r="A33" s="778" t="s">
        <v>133</v>
      </c>
      <c r="B33" s="242">
        <v>24</v>
      </c>
      <c r="C33" s="202" t="s">
        <v>530</v>
      </c>
      <c r="D33" s="93">
        <v>3199</v>
      </c>
      <c r="E33" s="323">
        <f>SUM(E34:E53)</f>
        <v>0</v>
      </c>
      <c r="F33" s="323">
        <f>SUM(F34:F53)</f>
        <v>0</v>
      </c>
      <c r="G33" s="323">
        <f>SUM(G34:G53)</f>
        <v>0</v>
      </c>
    </row>
    <row r="34" spans="1:7" ht="18" customHeight="1">
      <c r="A34" s="778"/>
      <c r="B34" s="242">
        <f t="shared" si="0"/>
        <v>25</v>
      </c>
      <c r="C34" s="94" t="s">
        <v>134</v>
      </c>
      <c r="D34" s="88">
        <v>3151</v>
      </c>
      <c r="E34" s="31">
        <f>'Work Sheet'!D33</f>
        <v>0</v>
      </c>
      <c r="F34" s="31"/>
      <c r="G34" s="31">
        <f aca="true" t="shared" si="2" ref="G34:G53">+E34-F34</f>
        <v>0</v>
      </c>
    </row>
    <row r="35" spans="1:7" ht="18" customHeight="1">
      <c r="A35" s="778"/>
      <c r="B35" s="242">
        <f t="shared" si="0"/>
        <v>26</v>
      </c>
      <c r="C35" s="94" t="s">
        <v>135</v>
      </c>
      <c r="D35" s="88">
        <v>3152</v>
      </c>
      <c r="E35" s="31">
        <f>'Work Sheet'!D34</f>
        <v>0</v>
      </c>
      <c r="F35" s="31"/>
      <c r="G35" s="31">
        <f t="shared" si="2"/>
        <v>0</v>
      </c>
    </row>
    <row r="36" spans="1:7" ht="18" customHeight="1">
      <c r="A36" s="778"/>
      <c r="B36" s="242">
        <f t="shared" si="0"/>
        <v>27</v>
      </c>
      <c r="C36" s="94" t="s">
        <v>136</v>
      </c>
      <c r="D36" s="88">
        <v>3154</v>
      </c>
      <c r="E36" s="31">
        <f>'Work Sheet'!D35</f>
        <v>0</v>
      </c>
      <c r="F36" s="31"/>
      <c r="G36" s="31">
        <f t="shared" si="2"/>
        <v>0</v>
      </c>
    </row>
    <row r="37" spans="1:7" ht="18" customHeight="1">
      <c r="A37" s="778"/>
      <c r="B37" s="242">
        <f t="shared" si="0"/>
        <v>28</v>
      </c>
      <c r="C37" s="94" t="s">
        <v>137</v>
      </c>
      <c r="D37" s="88">
        <v>3155</v>
      </c>
      <c r="E37" s="31">
        <f>'Work Sheet'!D36</f>
        <v>0</v>
      </c>
      <c r="F37" s="31"/>
      <c r="G37" s="31">
        <f t="shared" si="2"/>
        <v>0</v>
      </c>
    </row>
    <row r="38" spans="1:7" ht="18" customHeight="1">
      <c r="A38" s="778"/>
      <c r="B38" s="242">
        <f t="shared" si="0"/>
        <v>29</v>
      </c>
      <c r="C38" s="94" t="s">
        <v>138</v>
      </c>
      <c r="D38" s="88">
        <v>3158</v>
      </c>
      <c r="E38" s="31">
        <f>'Work Sheet'!D37</f>
        <v>0</v>
      </c>
      <c r="F38" s="31"/>
      <c r="G38" s="31">
        <f t="shared" si="2"/>
        <v>0</v>
      </c>
    </row>
    <row r="39" spans="1:7" ht="18" customHeight="1">
      <c r="A39" s="778"/>
      <c r="B39" s="242">
        <f t="shared" si="0"/>
        <v>30</v>
      </c>
      <c r="C39" s="94" t="s">
        <v>139</v>
      </c>
      <c r="D39" s="88">
        <v>3162</v>
      </c>
      <c r="E39" s="31">
        <f>'Work Sheet'!D38</f>
        <v>0</v>
      </c>
      <c r="F39" s="31"/>
      <c r="G39" s="31">
        <f t="shared" si="2"/>
        <v>0</v>
      </c>
    </row>
    <row r="40" spans="1:7" ht="18" customHeight="1">
      <c r="A40" s="778"/>
      <c r="B40" s="242">
        <f t="shared" si="0"/>
        <v>31</v>
      </c>
      <c r="C40" s="94" t="s">
        <v>127</v>
      </c>
      <c r="D40" s="88">
        <v>3165</v>
      </c>
      <c r="E40" s="31">
        <f>'Work Sheet'!D39</f>
        <v>0</v>
      </c>
      <c r="F40" s="31"/>
      <c r="G40" s="31">
        <f t="shared" si="2"/>
        <v>0</v>
      </c>
    </row>
    <row r="41" spans="1:7" ht="18" customHeight="1">
      <c r="A41" s="778"/>
      <c r="B41" s="242">
        <f t="shared" si="0"/>
        <v>32</v>
      </c>
      <c r="C41" s="96" t="s">
        <v>140</v>
      </c>
      <c r="D41" s="88">
        <v>3166</v>
      </c>
      <c r="E41" s="31">
        <f>'Work Sheet'!D40</f>
        <v>0</v>
      </c>
      <c r="F41" s="31"/>
      <c r="G41" s="31">
        <f t="shared" si="2"/>
        <v>0</v>
      </c>
    </row>
    <row r="42" spans="1:7" ht="18" customHeight="1">
      <c r="A42" s="778"/>
      <c r="B42" s="242">
        <f t="shared" si="0"/>
        <v>33</v>
      </c>
      <c r="C42" s="94" t="s">
        <v>141</v>
      </c>
      <c r="D42" s="88">
        <v>3168</v>
      </c>
      <c r="E42" s="31">
        <f>'Work Sheet'!D41</f>
        <v>0</v>
      </c>
      <c r="F42" s="31"/>
      <c r="G42" s="31">
        <f t="shared" si="2"/>
        <v>0</v>
      </c>
    </row>
    <row r="43" spans="1:7" ht="18" customHeight="1">
      <c r="A43" s="778"/>
      <c r="B43" s="242">
        <f t="shared" si="0"/>
        <v>34</v>
      </c>
      <c r="C43" s="94" t="s">
        <v>142</v>
      </c>
      <c r="D43" s="88">
        <v>3170</v>
      </c>
      <c r="E43" s="31">
        <f>'Work Sheet'!D42</f>
        <v>0</v>
      </c>
      <c r="F43" s="31"/>
      <c r="G43" s="31">
        <f t="shared" si="2"/>
        <v>0</v>
      </c>
    </row>
    <row r="44" spans="1:7" ht="18" customHeight="1">
      <c r="A44" s="778"/>
      <c r="B44" s="242">
        <f t="shared" si="0"/>
        <v>35</v>
      </c>
      <c r="C44" s="94" t="s">
        <v>143</v>
      </c>
      <c r="D44" s="88">
        <v>3171</v>
      </c>
      <c r="E44" s="31">
        <f>'Work Sheet'!D43</f>
        <v>0</v>
      </c>
      <c r="F44" s="31"/>
      <c r="G44" s="31">
        <f t="shared" si="2"/>
        <v>0</v>
      </c>
    </row>
    <row r="45" spans="1:7" ht="18" customHeight="1">
      <c r="A45" s="778"/>
      <c r="B45" s="242">
        <f t="shared" si="0"/>
        <v>36</v>
      </c>
      <c r="C45" s="94" t="s">
        <v>144</v>
      </c>
      <c r="D45" s="88">
        <v>3172</v>
      </c>
      <c r="E45" s="31">
        <f>'Work Sheet'!D44</f>
        <v>0</v>
      </c>
      <c r="F45" s="31"/>
      <c r="G45" s="31">
        <f t="shared" si="2"/>
        <v>0</v>
      </c>
    </row>
    <row r="46" spans="1:7" ht="18" customHeight="1">
      <c r="A46" s="778"/>
      <c r="B46" s="242">
        <f t="shared" si="0"/>
        <v>37</v>
      </c>
      <c r="C46" s="94" t="s">
        <v>145</v>
      </c>
      <c r="D46" s="88">
        <v>3178</v>
      </c>
      <c r="E46" s="31">
        <f>'Work Sheet'!D45</f>
        <v>0</v>
      </c>
      <c r="F46" s="31"/>
      <c r="G46" s="31">
        <f t="shared" si="2"/>
        <v>0</v>
      </c>
    </row>
    <row r="47" spans="1:7" ht="18" customHeight="1">
      <c r="A47" s="778"/>
      <c r="B47" s="242">
        <f t="shared" si="0"/>
        <v>38</v>
      </c>
      <c r="C47" s="94" t="s">
        <v>146</v>
      </c>
      <c r="D47" s="88">
        <v>3186</v>
      </c>
      <c r="E47" s="31">
        <f>'Work Sheet'!D46</f>
        <v>0</v>
      </c>
      <c r="F47" s="31"/>
      <c r="G47" s="31">
        <f t="shared" si="2"/>
        <v>0</v>
      </c>
    </row>
    <row r="48" spans="1:7" ht="18" customHeight="1">
      <c r="A48" s="778"/>
      <c r="B48" s="242">
        <f t="shared" si="0"/>
        <v>39</v>
      </c>
      <c r="C48" s="94" t="s">
        <v>147</v>
      </c>
      <c r="D48" s="88">
        <v>3187</v>
      </c>
      <c r="E48" s="31">
        <f>'Work Sheet'!D47</f>
        <v>0</v>
      </c>
      <c r="F48" s="31"/>
      <c r="G48" s="31">
        <f t="shared" si="2"/>
        <v>0</v>
      </c>
    </row>
    <row r="49" spans="1:7" ht="18" customHeight="1">
      <c r="A49" s="778"/>
      <c r="B49" s="242">
        <f t="shared" si="0"/>
        <v>40</v>
      </c>
      <c r="C49" s="94" t="s">
        <v>148</v>
      </c>
      <c r="D49" s="88">
        <v>3180</v>
      </c>
      <c r="E49" s="31">
        <f>'Work Sheet'!D48</f>
        <v>0</v>
      </c>
      <c r="F49" s="31"/>
      <c r="G49" s="31">
        <f t="shared" si="2"/>
        <v>0</v>
      </c>
    </row>
    <row r="50" spans="1:7" ht="18" customHeight="1">
      <c r="A50" s="778"/>
      <c r="B50" s="242">
        <f t="shared" si="0"/>
        <v>41</v>
      </c>
      <c r="C50" s="94" t="s">
        <v>397</v>
      </c>
      <c r="D50" s="93">
        <v>3195</v>
      </c>
      <c r="E50" s="31">
        <f>'Work Sheet'!D49</f>
        <v>0</v>
      </c>
      <c r="F50" s="31"/>
      <c r="G50" s="31">
        <f t="shared" si="2"/>
        <v>0</v>
      </c>
    </row>
    <row r="51" spans="1:7" ht="18" customHeight="1">
      <c r="A51" s="778"/>
      <c r="B51" s="242">
        <f t="shared" si="0"/>
        <v>42</v>
      </c>
      <c r="C51" s="94" t="s">
        <v>398</v>
      </c>
      <c r="D51" s="93">
        <v>3196</v>
      </c>
      <c r="E51" s="31">
        <f>'Work Sheet'!D50</f>
        <v>0</v>
      </c>
      <c r="F51" s="31"/>
      <c r="G51" s="31">
        <f t="shared" si="2"/>
        <v>0</v>
      </c>
    </row>
    <row r="52" spans="1:7" ht="18" customHeight="1">
      <c r="A52" s="778"/>
      <c r="B52" s="242">
        <f t="shared" si="0"/>
        <v>43</v>
      </c>
      <c r="C52" s="94" t="s">
        <v>129</v>
      </c>
      <c r="D52" s="93">
        <v>3197</v>
      </c>
      <c r="E52" s="31">
        <f>'Work Sheet'!D51</f>
        <v>0</v>
      </c>
      <c r="F52" s="31"/>
      <c r="G52" s="31">
        <f t="shared" si="2"/>
        <v>0</v>
      </c>
    </row>
    <row r="53" spans="1:7" ht="18" customHeight="1">
      <c r="A53" s="778"/>
      <c r="B53" s="242">
        <f t="shared" si="0"/>
        <v>44</v>
      </c>
      <c r="C53" s="94" t="s">
        <v>130</v>
      </c>
      <c r="D53" s="93">
        <v>3198</v>
      </c>
      <c r="E53" s="31">
        <f>'Work Sheet'!D52</f>
        <v>0</v>
      </c>
      <c r="F53" s="31"/>
      <c r="G53" s="31">
        <f t="shared" si="2"/>
        <v>0</v>
      </c>
    </row>
    <row r="54" spans="1:7" ht="18" customHeight="1">
      <c r="A54" s="778"/>
      <c r="B54" s="242">
        <f t="shared" si="0"/>
        <v>45</v>
      </c>
      <c r="C54" s="202" t="s">
        <v>572</v>
      </c>
      <c r="D54" s="93">
        <v>3200</v>
      </c>
      <c r="E54" s="323">
        <f>+E25+E29-E33</f>
        <v>0</v>
      </c>
      <c r="F54" s="323">
        <f>+F25+F29-F33</f>
        <v>0</v>
      </c>
      <c r="G54" s="323">
        <f>+G25+G29-G33</f>
        <v>0</v>
      </c>
    </row>
    <row r="55" spans="1:8" s="97" customFormat="1" ht="18" customHeight="1">
      <c r="A55" s="97" t="s">
        <v>70</v>
      </c>
      <c r="B55" s="98"/>
      <c r="D55" s="99"/>
      <c r="E55" s="60"/>
      <c r="F55" s="60" t="s">
        <v>71</v>
      </c>
      <c r="G55" s="100" t="str">
        <f>IF('IND (BUS PLUS)'!J63="","",'IND (BUS PLUS)'!J63)</f>
        <v/>
      </c>
      <c r="H55" s="101"/>
    </row>
    <row r="56" spans="1:7" ht="18" customHeight="1">
      <c r="A56" s="783" t="s">
        <v>111</v>
      </c>
      <c r="B56" s="783"/>
      <c r="C56" s="783"/>
      <c r="D56" s="783"/>
      <c r="E56" s="783"/>
      <c r="F56" s="783"/>
      <c r="G56" s="273" t="s">
        <v>81</v>
      </c>
    </row>
    <row r="57" spans="1:7" ht="18" customHeight="1">
      <c r="A57" s="784" t="s">
        <v>112</v>
      </c>
      <c r="B57" s="784"/>
      <c r="C57" s="784"/>
      <c r="D57" s="784"/>
      <c r="E57" s="784"/>
      <c r="F57" s="784"/>
      <c r="G57" s="784"/>
    </row>
    <row r="58" spans="1:7" ht="18" customHeight="1">
      <c r="A58" s="780" t="s">
        <v>113</v>
      </c>
      <c r="B58" s="780"/>
      <c r="C58" s="780"/>
      <c r="D58" s="780"/>
      <c r="E58" s="780"/>
      <c r="F58" s="780"/>
      <c r="G58" s="780"/>
    </row>
    <row r="59" spans="1:7" s="83" customFormat="1" ht="18" customHeight="1">
      <c r="A59" s="274" t="s">
        <v>37</v>
      </c>
      <c r="B59" s="274"/>
      <c r="C59" s="781">
        <f>IF('IND (BUS PLUS)'!C3="","",'IND (BUS PLUS)'!C3)</f>
        <v>0</v>
      </c>
      <c r="D59" s="781"/>
      <c r="E59" s="781"/>
      <c r="F59" s="275" t="s">
        <v>38</v>
      </c>
      <c r="G59" s="276" t="str">
        <f>PROFILE!AU7</f>
        <v>2021</v>
      </c>
    </row>
    <row r="60" spans="1:7" s="83" customFormat="1" ht="18" customHeight="1">
      <c r="A60" s="81" t="s">
        <v>39</v>
      </c>
      <c r="B60" s="81"/>
      <c r="C60" s="782">
        <f>IF('IND (BUS PLUS)'!C4="","",'IND (BUS PLUS)'!C4)</f>
        <v>0</v>
      </c>
      <c r="D60" s="782"/>
      <c r="E60" s="782"/>
      <c r="F60" s="26" t="s">
        <v>75</v>
      </c>
      <c r="G60" s="335" t="str">
        <f>+G5</f>
        <v>-</v>
      </c>
    </row>
    <row r="61" spans="1:7" s="76" customFormat="1" ht="36">
      <c r="A61" s="85"/>
      <c r="B61" s="86" t="s">
        <v>42</v>
      </c>
      <c r="C61" s="87" t="s">
        <v>43</v>
      </c>
      <c r="D61" s="88" t="s">
        <v>44</v>
      </c>
      <c r="E61" s="17" t="s">
        <v>45</v>
      </c>
      <c r="F61" s="17" t="s">
        <v>149</v>
      </c>
      <c r="G61" s="17" t="s">
        <v>150</v>
      </c>
    </row>
    <row r="62" spans="1:7" s="76" customFormat="1" ht="18" customHeight="1">
      <c r="A62" s="85"/>
      <c r="B62" s="89"/>
      <c r="C62" s="90"/>
      <c r="D62" s="88"/>
      <c r="E62" s="74" t="s">
        <v>47</v>
      </c>
      <c r="F62" s="74" t="s">
        <v>48</v>
      </c>
      <c r="G62" s="74" t="s">
        <v>49</v>
      </c>
    </row>
    <row r="63" spans="1:7" s="91" customFormat="1" ht="27.95" customHeight="1">
      <c r="A63" s="778"/>
      <c r="B63" s="242">
        <f>+B54+1</f>
        <v>46</v>
      </c>
      <c r="C63" s="203" t="s">
        <v>395</v>
      </c>
      <c r="D63" s="88" t="s">
        <v>151</v>
      </c>
      <c r="E63" s="102"/>
      <c r="F63" s="49"/>
      <c r="G63" s="22">
        <f aca="true" t="shared" si="3" ref="G63:G68">MAX(SUM(E63)-SUM(F63),0)</f>
        <v>0</v>
      </c>
    </row>
    <row r="64" spans="1:7" s="91" customFormat="1" ht="18" customHeight="1">
      <c r="A64" s="778"/>
      <c r="B64" s="242">
        <f aca="true" t="shared" si="4" ref="B64:B80">+B63+1</f>
        <v>47</v>
      </c>
      <c r="C64" s="380" t="s">
        <v>531</v>
      </c>
      <c r="D64" s="103">
        <v>327015</v>
      </c>
      <c r="E64" s="49"/>
      <c r="F64" s="102"/>
      <c r="G64" s="22">
        <f t="shared" si="3"/>
        <v>0</v>
      </c>
    </row>
    <row r="65" spans="1:7" s="91" customFormat="1" ht="18" customHeight="1">
      <c r="A65" s="778"/>
      <c r="B65" s="242">
        <f t="shared" si="4"/>
        <v>48</v>
      </c>
      <c r="C65" s="380" t="s">
        <v>618</v>
      </c>
      <c r="D65" s="103">
        <v>327016</v>
      </c>
      <c r="E65" s="49"/>
      <c r="F65" s="102"/>
      <c r="G65" s="22">
        <f t="shared" si="3"/>
        <v>0</v>
      </c>
    </row>
    <row r="66" spans="1:7" s="91" customFormat="1" ht="18" customHeight="1">
      <c r="A66" s="778"/>
      <c r="B66" s="242">
        <f t="shared" si="4"/>
        <v>49</v>
      </c>
      <c r="C66" s="380" t="s">
        <v>619</v>
      </c>
      <c r="D66" s="103">
        <v>327017</v>
      </c>
      <c r="E66" s="49"/>
      <c r="F66" s="102"/>
      <c r="G66" s="22">
        <f t="shared" si="3"/>
        <v>0</v>
      </c>
    </row>
    <row r="67" spans="1:7" s="91" customFormat="1" ht="18" customHeight="1">
      <c r="A67" s="778"/>
      <c r="B67" s="242">
        <f t="shared" si="4"/>
        <v>50</v>
      </c>
      <c r="C67" s="380" t="s">
        <v>723</v>
      </c>
      <c r="D67" s="103">
        <v>327018</v>
      </c>
      <c r="E67" s="49"/>
      <c r="F67" s="102"/>
      <c r="G67" s="22">
        <f t="shared" si="3"/>
        <v>0</v>
      </c>
    </row>
    <row r="68" spans="1:7" s="91" customFormat="1" ht="18" customHeight="1">
      <c r="A68" s="778"/>
      <c r="B68" s="242">
        <f t="shared" si="4"/>
        <v>51</v>
      </c>
      <c r="C68" s="380" t="s">
        <v>724</v>
      </c>
      <c r="D68" s="103">
        <v>327019</v>
      </c>
      <c r="E68" s="49"/>
      <c r="F68" s="102"/>
      <c r="G68" s="22">
        <f t="shared" si="3"/>
        <v>0</v>
      </c>
    </row>
    <row r="69" spans="1:7" s="91" customFormat="1" ht="18" customHeight="1">
      <c r="A69" s="777" t="s">
        <v>394</v>
      </c>
      <c r="B69" s="777"/>
      <c r="C69" s="777"/>
      <c r="D69" s="777"/>
      <c r="E69" s="777"/>
      <c r="F69" s="777"/>
      <c r="G69" s="777"/>
    </row>
    <row r="70" spans="1:7" s="91" customFormat="1" ht="18" customHeight="1">
      <c r="A70" s="778" t="s">
        <v>153</v>
      </c>
      <c r="B70" s="242">
        <f>+B68+1</f>
        <v>52</v>
      </c>
      <c r="C70" s="105" t="s">
        <v>621</v>
      </c>
      <c r="D70" s="106">
        <v>3349</v>
      </c>
      <c r="E70" s="779"/>
      <c r="F70" s="779"/>
      <c r="G70" s="26">
        <f>SUM(G71:G76)</f>
        <v>0</v>
      </c>
    </row>
    <row r="71" spans="1:7" s="91" customFormat="1" ht="18" customHeight="1">
      <c r="A71" s="778"/>
      <c r="B71" s="242">
        <f t="shared" si="4"/>
        <v>53</v>
      </c>
      <c r="C71" s="107" t="s">
        <v>425</v>
      </c>
      <c r="D71" s="108">
        <v>3301</v>
      </c>
      <c r="E71" s="779"/>
      <c r="F71" s="779"/>
      <c r="G71" s="49"/>
    </row>
    <row r="72" spans="1:7" s="91" customFormat="1" ht="18" customHeight="1">
      <c r="A72" s="778"/>
      <c r="B72" s="242">
        <f t="shared" si="4"/>
        <v>54</v>
      </c>
      <c r="C72" s="107" t="s">
        <v>207</v>
      </c>
      <c r="D72" s="108">
        <v>3302</v>
      </c>
      <c r="E72" s="779"/>
      <c r="F72" s="779"/>
      <c r="G72" s="49"/>
    </row>
    <row r="73" spans="1:7" s="91" customFormat="1" ht="18" customHeight="1">
      <c r="A73" s="778"/>
      <c r="B73" s="242">
        <f t="shared" si="4"/>
        <v>55</v>
      </c>
      <c r="C73" s="107" t="s">
        <v>426</v>
      </c>
      <c r="D73" s="108">
        <v>3303</v>
      </c>
      <c r="E73" s="779"/>
      <c r="F73" s="779"/>
      <c r="G73" s="49"/>
    </row>
    <row r="74" spans="1:7" s="91" customFormat="1" ht="18" customHeight="1">
      <c r="A74" s="778"/>
      <c r="B74" s="242">
        <f t="shared" si="4"/>
        <v>56</v>
      </c>
      <c r="C74" s="107" t="s">
        <v>154</v>
      </c>
      <c r="D74" s="108">
        <v>3312</v>
      </c>
      <c r="E74" s="779"/>
      <c r="F74" s="779"/>
      <c r="G74" s="49"/>
    </row>
    <row r="75" spans="1:7" s="91" customFormat="1" ht="18" customHeight="1">
      <c r="A75" s="778"/>
      <c r="B75" s="242">
        <f t="shared" si="4"/>
        <v>57</v>
      </c>
      <c r="C75" s="107" t="s">
        <v>155</v>
      </c>
      <c r="D75" s="108">
        <v>3315</v>
      </c>
      <c r="E75" s="779"/>
      <c r="F75" s="779"/>
      <c r="G75" s="49">
        <f>G24</f>
        <v>0</v>
      </c>
    </row>
    <row r="76" spans="1:7" s="91" customFormat="1" ht="18" customHeight="1">
      <c r="A76" s="778"/>
      <c r="B76" s="242">
        <f t="shared" si="4"/>
        <v>58</v>
      </c>
      <c r="C76" s="107" t="s">
        <v>156</v>
      </c>
      <c r="D76" s="108">
        <v>3319</v>
      </c>
      <c r="E76" s="779"/>
      <c r="F76" s="779"/>
      <c r="G76" s="49"/>
    </row>
    <row r="77" spans="1:7" s="91" customFormat="1" ht="18" customHeight="1">
      <c r="A77" s="778" t="s">
        <v>157</v>
      </c>
      <c r="B77" s="242">
        <f t="shared" si="4"/>
        <v>59</v>
      </c>
      <c r="C77" s="105" t="s">
        <v>620</v>
      </c>
      <c r="D77" s="108">
        <v>3399</v>
      </c>
      <c r="E77" s="779"/>
      <c r="F77" s="779"/>
      <c r="G77" s="26">
        <f>SUM(G78:G80)</f>
        <v>0</v>
      </c>
    </row>
    <row r="78" spans="1:7" s="91" customFormat="1" ht="18" customHeight="1">
      <c r="A78" s="778"/>
      <c r="B78" s="242">
        <f t="shared" si="4"/>
        <v>60</v>
      </c>
      <c r="C78" s="107" t="s">
        <v>158</v>
      </c>
      <c r="D78" s="108">
        <v>3352</v>
      </c>
      <c r="E78" s="779"/>
      <c r="F78" s="779"/>
      <c r="G78" s="49">
        <f>'Wealth Statement'!J30</f>
        <v>0</v>
      </c>
    </row>
    <row r="79" spans="1:7" s="91" customFormat="1" ht="18" customHeight="1">
      <c r="A79" s="778"/>
      <c r="B79" s="242">
        <f t="shared" si="4"/>
        <v>61</v>
      </c>
      <c r="C79" s="107" t="s">
        <v>159</v>
      </c>
      <c r="D79" s="108">
        <v>3371</v>
      </c>
      <c r="E79" s="779"/>
      <c r="F79" s="779"/>
      <c r="G79" s="49"/>
    </row>
    <row r="80" spans="1:7" s="91" customFormat="1" ht="18" customHeight="1">
      <c r="A80" s="778"/>
      <c r="B80" s="242">
        <f t="shared" si="4"/>
        <v>62</v>
      </c>
      <c r="C80" s="109" t="s">
        <v>160</v>
      </c>
      <c r="D80" s="108">
        <v>3384</v>
      </c>
      <c r="E80" s="779"/>
      <c r="F80" s="779"/>
      <c r="G80" s="49"/>
    </row>
    <row r="81" spans="1:8" s="97" customFormat="1" ht="18" customHeight="1">
      <c r="A81" s="97" t="s">
        <v>70</v>
      </c>
      <c r="B81" s="98"/>
      <c r="D81" s="99"/>
      <c r="E81" s="60"/>
      <c r="F81" s="60" t="s">
        <v>71</v>
      </c>
      <c r="G81" s="100" t="str">
        <f>IF('IND (BUS PLUS)'!J128="","",'IND (BUS PLUS)'!J128)</f>
        <v/>
      </c>
      <c r="H81" s="101"/>
    </row>
    <row r="82" ht="21.95" customHeight="1">
      <c r="C82" s="110"/>
    </row>
  </sheetData>
  <sheetProtection selectLockedCells="1" selectUnlockedCells="1"/>
  <mergeCells count="20">
    <mergeCell ref="A1:F1"/>
    <mergeCell ref="A2:G2"/>
    <mergeCell ref="A3:G3"/>
    <mergeCell ref="C4:E4"/>
    <mergeCell ref="A12:A25"/>
    <mergeCell ref="C6:E6"/>
    <mergeCell ref="A33:A54"/>
    <mergeCell ref="A56:F56"/>
    <mergeCell ref="A57:G57"/>
    <mergeCell ref="C5:E5"/>
    <mergeCell ref="A6:B6"/>
    <mergeCell ref="A9:A11"/>
    <mergeCell ref="A69:G69"/>
    <mergeCell ref="A70:A76"/>
    <mergeCell ref="E70:F80"/>
    <mergeCell ref="A77:A80"/>
    <mergeCell ref="A58:G58"/>
    <mergeCell ref="C59:E59"/>
    <mergeCell ref="C60:E60"/>
    <mergeCell ref="A63:A68"/>
  </mergeCells>
  <conditionalFormatting sqref="F64:G68">
    <cfRule type="cellIs" priority="7" dxfId="0" operator="between" stopIfTrue="1">
      <formula>0</formula>
      <formula>0</formula>
    </cfRule>
  </conditionalFormatting>
  <conditionalFormatting sqref="E70">
    <cfRule type="cellIs" priority="20" dxfId="0" operator="between" stopIfTrue="1">
      <formula>0</formula>
      <formula>0</formula>
    </cfRule>
  </conditionalFormatting>
  <conditionalFormatting sqref="G63">
    <cfRule type="cellIs" priority="32" dxfId="0" operator="between" stopIfTrue="1">
      <formula>0</formula>
      <formula>0</formula>
    </cfRule>
  </conditionalFormatting>
  <conditionalFormatting sqref="G70">
    <cfRule type="cellIs" priority="42" dxfId="0" operator="between" stopIfTrue="1">
      <formula>0</formula>
      <formula>0</formula>
    </cfRule>
  </conditionalFormatting>
  <conditionalFormatting sqref="E63">
    <cfRule type="cellIs" priority="43" dxfId="0" operator="between" stopIfTrue="1">
      <formula>0</formula>
      <formula>0</formula>
    </cfRule>
    <cfRule type="cellIs" priority="44" dxfId="0" operator="between" stopIfTrue="1">
      <formula>0</formula>
      <formula>0</formula>
    </cfRule>
  </conditionalFormatting>
  <conditionalFormatting sqref="G77">
    <cfRule type="cellIs" priority="45" dxfId="0" operator="between" stopIfTrue="1">
      <formula>0</formula>
      <formula>0</formula>
    </cfRule>
  </conditionalFormatting>
  <dataValidations count="1">
    <dataValidation type="whole" operator="greaterThanOrEqual" allowBlank="1" showInputMessage="1" showErrorMessage="1" sqref="E64:E68 E9:G54">
      <formula1>0</formula1>
    </dataValidation>
  </dataValidations>
  <printOptions/>
  <pageMargins left="0.25" right="0.25" top="0.25" bottom="0.25" header="0.511805555555556" footer="0.511805555555556"/>
  <pageSetup fitToHeight="0" fitToWidth="1" horizontalDpi="300" verticalDpi="300" orientation="portrait" paperSize="5" scale="79" r:id="rId1"/>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pageSetUpPr fitToPage="1"/>
  </sheetPr>
  <dimension ref="A1:HY46"/>
  <sheetViews>
    <sheetView workbookViewId="0" topLeftCell="A1">
      <selection activeCell="C14" sqref="C14:D14"/>
    </sheetView>
  </sheetViews>
  <sheetFormatPr defaultColWidth="10.140625" defaultRowHeight="18" customHeight="1"/>
  <cols>
    <col min="1" max="2" width="4.140625" style="144" customWidth="1"/>
    <col min="3" max="3" width="25.00390625" style="144" customWidth="1"/>
    <col min="4" max="4" width="49.28125" style="144" customWidth="1"/>
    <col min="5" max="5" width="9.57421875" style="144" customWidth="1"/>
    <col min="6" max="6" width="16.421875" style="144" customWidth="1"/>
    <col min="7" max="9" width="5.8515625" style="145" customWidth="1"/>
    <col min="10" max="11" width="4.7109375" style="145" customWidth="1"/>
    <col min="12" max="12" width="7.57421875" style="145" customWidth="1"/>
    <col min="13" max="13" width="4.421875" style="145" customWidth="1"/>
    <col min="14" max="15" width="4.57421875" style="145" customWidth="1"/>
    <col min="16" max="16" width="6.140625" style="145" customWidth="1"/>
    <col min="17" max="16384" width="10.140625" style="146" customWidth="1"/>
  </cols>
  <sheetData>
    <row r="1" spans="1:16" ht="21.95" customHeight="1">
      <c r="A1" s="794" t="s">
        <v>27</v>
      </c>
      <c r="B1" s="794"/>
      <c r="C1" s="794"/>
      <c r="D1" s="794"/>
      <c r="E1" s="794"/>
      <c r="F1" s="794"/>
      <c r="G1" s="148"/>
      <c r="H1" s="148"/>
      <c r="I1" s="148"/>
      <c r="J1" s="148"/>
      <c r="K1" s="148"/>
      <c r="L1" s="146"/>
      <c r="M1" s="148"/>
      <c r="N1" s="148"/>
      <c r="O1" s="148"/>
      <c r="P1" s="148"/>
    </row>
    <row r="2" spans="1:16" ht="21.95" customHeight="1">
      <c r="A2" s="794" t="s">
        <v>232</v>
      </c>
      <c r="B2" s="794"/>
      <c r="C2" s="794"/>
      <c r="D2" s="794"/>
      <c r="E2" s="794"/>
      <c r="F2" s="794"/>
      <c r="G2" s="148"/>
      <c r="H2" s="148"/>
      <c r="I2" s="148"/>
      <c r="J2" s="146"/>
      <c r="L2" s="149"/>
      <c r="M2" s="149"/>
      <c r="N2" s="149"/>
      <c r="O2" s="149"/>
      <c r="P2" s="149"/>
    </row>
    <row r="3" spans="1:6" s="150" customFormat="1" ht="21.95" customHeight="1">
      <c r="A3" s="794" t="s">
        <v>37</v>
      </c>
      <c r="B3" s="794"/>
      <c r="C3" s="795">
        <f>+'Annex-A'!C3:G3</f>
        <v>0</v>
      </c>
      <c r="D3" s="795"/>
      <c r="E3" s="147" t="s">
        <v>38</v>
      </c>
      <c r="F3" s="465" t="str">
        <f>PROFILE!AU7</f>
        <v>2021</v>
      </c>
    </row>
    <row r="4" spans="1:6" s="150" customFormat="1" ht="21.95" customHeight="1">
      <c r="A4" s="794" t="s">
        <v>39</v>
      </c>
      <c r="B4" s="794"/>
      <c r="C4" s="796">
        <f>+'IND (BUS PLUS)'!C4:F4</f>
        <v>0</v>
      </c>
      <c r="D4" s="796"/>
      <c r="E4" s="147" t="s">
        <v>40</v>
      </c>
      <c r="F4" s="151" t="str">
        <f>+'Annex-B'!G5</f>
        <v>-</v>
      </c>
    </row>
    <row r="5" spans="1:6" s="155" customFormat="1" ht="21.95" customHeight="1">
      <c r="A5" s="152"/>
      <c r="B5" s="153" t="s">
        <v>42</v>
      </c>
      <c r="C5" s="794" t="s">
        <v>43</v>
      </c>
      <c r="D5" s="794"/>
      <c r="E5" s="154" t="s">
        <v>44</v>
      </c>
      <c r="F5" s="147" t="s">
        <v>163</v>
      </c>
    </row>
    <row r="6" spans="1:16" ht="21.95" customHeight="1">
      <c r="A6" s="797" t="s">
        <v>232</v>
      </c>
      <c r="B6" s="156">
        <v>1</v>
      </c>
      <c r="C6" s="798" t="s">
        <v>422</v>
      </c>
      <c r="D6" s="798"/>
      <c r="E6" s="154">
        <v>7089</v>
      </c>
      <c r="F6" s="21">
        <f>+SUM(F7:F21)</f>
        <v>0</v>
      </c>
      <c r="L6" s="157"/>
      <c r="M6" s="157"/>
      <c r="N6" s="157"/>
      <c r="O6" s="157"/>
      <c r="P6" s="157"/>
    </row>
    <row r="7" spans="1:16" ht="21.95" customHeight="1">
      <c r="A7" s="797"/>
      <c r="B7" s="156">
        <v>2</v>
      </c>
      <c r="C7" s="793" t="s">
        <v>134</v>
      </c>
      <c r="D7" s="793"/>
      <c r="E7" s="158">
        <v>7051</v>
      </c>
      <c r="F7" s="21"/>
      <c r="L7" s="157"/>
      <c r="M7" s="157"/>
      <c r="N7" s="157"/>
      <c r="O7" s="157"/>
      <c r="P7" s="157"/>
    </row>
    <row r="8" spans="1:16" ht="21.95" customHeight="1">
      <c r="A8" s="797"/>
      <c r="B8" s="156">
        <v>3</v>
      </c>
      <c r="C8" s="793" t="s">
        <v>233</v>
      </c>
      <c r="D8" s="793"/>
      <c r="E8" s="158">
        <v>7052</v>
      </c>
      <c r="F8" s="21"/>
      <c r="L8" s="157"/>
      <c r="M8" s="157"/>
      <c r="N8" s="157"/>
      <c r="O8" s="157"/>
      <c r="P8" s="157"/>
    </row>
    <row r="9" spans="1:16" ht="21.95" customHeight="1">
      <c r="A9" s="797"/>
      <c r="B9" s="156">
        <v>4</v>
      </c>
      <c r="C9" s="793" t="s">
        <v>234</v>
      </c>
      <c r="D9" s="793"/>
      <c r="E9" s="158">
        <v>7055</v>
      </c>
      <c r="F9" s="337"/>
      <c r="L9" s="157"/>
      <c r="M9" s="157"/>
      <c r="N9" s="157"/>
      <c r="O9" s="157"/>
      <c r="P9" s="157"/>
    </row>
    <row r="10" spans="1:16" ht="21.95" customHeight="1">
      <c r="A10" s="797"/>
      <c r="B10" s="156">
        <v>5</v>
      </c>
      <c r="C10" s="793" t="s">
        <v>235</v>
      </c>
      <c r="D10" s="793"/>
      <c r="E10" s="158">
        <v>7056</v>
      </c>
      <c r="F10" s="337"/>
      <c r="L10" s="157"/>
      <c r="M10" s="157"/>
      <c r="N10" s="157"/>
      <c r="O10" s="157"/>
      <c r="P10" s="157"/>
    </row>
    <row r="11" spans="1:16" ht="21.95" customHeight="1">
      <c r="A11" s="797"/>
      <c r="B11" s="156">
        <v>6</v>
      </c>
      <c r="C11" s="793" t="s">
        <v>236</v>
      </c>
      <c r="D11" s="793"/>
      <c r="E11" s="158">
        <v>7058</v>
      </c>
      <c r="F11" s="337"/>
      <c r="L11" s="157"/>
      <c r="M11" s="157"/>
      <c r="N11" s="157"/>
      <c r="O11" s="157"/>
      <c r="P11" s="157"/>
    </row>
    <row r="12" spans="1:16" ht="21.95" customHeight="1">
      <c r="A12" s="797"/>
      <c r="B12" s="156">
        <v>7</v>
      </c>
      <c r="C12" s="793" t="s">
        <v>237</v>
      </c>
      <c r="D12" s="793"/>
      <c r="E12" s="158">
        <v>7059</v>
      </c>
      <c r="F12" s="338"/>
      <c r="L12" s="157"/>
      <c r="M12" s="157"/>
      <c r="N12" s="157"/>
      <c r="O12" s="157"/>
      <c r="P12" s="157"/>
    </row>
    <row r="13" spans="1:16" ht="21.95" customHeight="1">
      <c r="A13" s="797"/>
      <c r="B13" s="156">
        <v>8</v>
      </c>
      <c r="C13" s="793" t="s">
        <v>125</v>
      </c>
      <c r="D13" s="793"/>
      <c r="E13" s="158">
        <v>7060</v>
      </c>
      <c r="F13" s="338"/>
      <c r="L13" s="157"/>
      <c r="M13" s="157"/>
      <c r="N13" s="157"/>
      <c r="O13" s="157"/>
      <c r="P13" s="157"/>
    </row>
    <row r="14" spans="1:16" ht="21.95" customHeight="1">
      <c r="A14" s="797"/>
      <c r="B14" s="156">
        <v>9</v>
      </c>
      <c r="C14" s="793" t="s">
        <v>238</v>
      </c>
      <c r="D14" s="793"/>
      <c r="E14" s="158">
        <v>7061</v>
      </c>
      <c r="F14" s="338"/>
      <c r="L14" s="157"/>
      <c r="M14" s="157"/>
      <c r="N14" s="157"/>
      <c r="O14" s="157"/>
      <c r="P14" s="157"/>
    </row>
    <row r="15" spans="1:16" ht="21.95" customHeight="1">
      <c r="A15" s="797"/>
      <c r="B15" s="156">
        <v>10</v>
      </c>
      <c r="C15" s="793" t="s">
        <v>405</v>
      </c>
      <c r="D15" s="793"/>
      <c r="E15" s="158">
        <v>7066</v>
      </c>
      <c r="F15" s="338"/>
      <c r="L15" s="157"/>
      <c r="M15" s="157"/>
      <c r="N15" s="157"/>
      <c r="O15" s="157"/>
      <c r="P15" s="157"/>
    </row>
    <row r="16" spans="1:16" ht="21.95" customHeight="1">
      <c r="A16" s="797"/>
      <c r="B16" s="156">
        <v>11</v>
      </c>
      <c r="C16" s="793" t="s">
        <v>239</v>
      </c>
      <c r="D16" s="793"/>
      <c r="E16" s="158">
        <v>7070</v>
      </c>
      <c r="F16" s="338"/>
      <c r="L16" s="157"/>
      <c r="M16" s="157"/>
      <c r="N16" s="157"/>
      <c r="O16" s="157"/>
      <c r="P16" s="157"/>
    </row>
    <row r="17" spans="1:16" ht="21.95" customHeight="1">
      <c r="A17" s="797"/>
      <c r="B17" s="156">
        <v>12</v>
      </c>
      <c r="C17" s="793" t="s">
        <v>240</v>
      </c>
      <c r="D17" s="793"/>
      <c r="E17" s="158">
        <v>7071</v>
      </c>
      <c r="F17" s="338"/>
      <c r="L17" s="157"/>
      <c r="M17" s="157"/>
      <c r="N17" s="157"/>
      <c r="O17" s="157"/>
      <c r="P17" s="157"/>
    </row>
    <row r="18" spans="1:16" ht="21.95" customHeight="1">
      <c r="A18" s="797"/>
      <c r="B18" s="156">
        <v>13</v>
      </c>
      <c r="C18" s="793" t="s">
        <v>241</v>
      </c>
      <c r="D18" s="793"/>
      <c r="E18" s="158">
        <v>7072</v>
      </c>
      <c r="F18" s="338"/>
      <c r="L18" s="157"/>
      <c r="M18" s="157"/>
      <c r="N18" s="157"/>
      <c r="O18" s="157"/>
      <c r="P18" s="157"/>
    </row>
    <row r="19" spans="1:16" ht="21.95" customHeight="1">
      <c r="A19" s="797"/>
      <c r="B19" s="156">
        <v>14</v>
      </c>
      <c r="C19" s="793" t="s">
        <v>404</v>
      </c>
      <c r="D19" s="793"/>
      <c r="E19" s="158">
        <v>7073</v>
      </c>
      <c r="F19" s="338"/>
      <c r="L19" s="157"/>
      <c r="M19" s="157"/>
      <c r="N19" s="157"/>
      <c r="O19" s="157"/>
      <c r="P19" s="157"/>
    </row>
    <row r="20" spans="1:16" ht="21.95" customHeight="1">
      <c r="A20" s="797"/>
      <c r="B20" s="156">
        <v>15</v>
      </c>
      <c r="C20" s="793" t="s">
        <v>403</v>
      </c>
      <c r="D20" s="793"/>
      <c r="E20" s="158">
        <v>7076</v>
      </c>
      <c r="F20" s="338"/>
      <c r="L20" s="157"/>
      <c r="M20" s="157"/>
      <c r="N20" s="157"/>
      <c r="O20" s="157"/>
      <c r="P20" s="157"/>
    </row>
    <row r="21" spans="1:16" ht="21.95" customHeight="1">
      <c r="A21" s="797"/>
      <c r="B21" s="156">
        <v>16</v>
      </c>
      <c r="C21" s="793" t="s">
        <v>242</v>
      </c>
      <c r="D21" s="793"/>
      <c r="E21" s="158">
        <v>7087</v>
      </c>
      <c r="F21" s="338"/>
      <c r="L21" s="157"/>
      <c r="M21" s="157"/>
      <c r="N21" s="157"/>
      <c r="O21" s="157"/>
      <c r="P21" s="157"/>
    </row>
    <row r="22" spans="1:16" ht="21.95" customHeight="1">
      <c r="A22" s="797"/>
      <c r="B22" s="156">
        <v>17</v>
      </c>
      <c r="C22" s="799" t="s">
        <v>243</v>
      </c>
      <c r="D22" s="799"/>
      <c r="E22" s="16">
        <v>7088</v>
      </c>
      <c r="F22" s="21"/>
      <c r="L22" s="157"/>
      <c r="M22" s="157"/>
      <c r="N22" s="157"/>
      <c r="O22" s="157"/>
      <c r="P22" s="157"/>
    </row>
    <row r="23" spans="1:16" s="163" customFormat="1" ht="21.95" customHeight="1">
      <c r="A23" s="797"/>
      <c r="B23" s="156"/>
      <c r="C23" s="153" t="s">
        <v>244</v>
      </c>
      <c r="D23" s="153" t="s">
        <v>37</v>
      </c>
      <c r="E23" s="159"/>
      <c r="F23" s="160"/>
      <c r="G23" s="161"/>
      <c r="H23" s="161"/>
      <c r="I23" s="161"/>
      <c r="J23" s="161"/>
      <c r="K23" s="161"/>
      <c r="L23" s="162"/>
      <c r="M23" s="162"/>
      <c r="N23" s="162"/>
      <c r="O23" s="162"/>
      <c r="P23" s="162"/>
    </row>
    <row r="24" spans="1:16" ht="21.95" customHeight="1">
      <c r="A24" s="797"/>
      <c r="B24" s="156">
        <v>18</v>
      </c>
      <c r="C24" s="164"/>
      <c r="D24" s="164"/>
      <c r="E24" s="159"/>
      <c r="F24" s="21"/>
      <c r="L24" s="157"/>
      <c r="M24" s="157"/>
      <c r="N24" s="157"/>
      <c r="O24" s="157"/>
      <c r="P24" s="157"/>
    </row>
    <row r="25" spans="1:16" ht="21.95" customHeight="1">
      <c r="A25" s="797"/>
      <c r="B25" s="156">
        <v>19</v>
      </c>
      <c r="C25" s="164"/>
      <c r="D25" s="164"/>
      <c r="E25" s="159"/>
      <c r="F25" s="21"/>
      <c r="L25" s="157"/>
      <c r="M25" s="157"/>
      <c r="N25" s="157"/>
      <c r="O25" s="157"/>
      <c r="P25" s="157"/>
    </row>
    <row r="26" spans="1:16" ht="21.95" customHeight="1">
      <c r="A26" s="797"/>
      <c r="B26" s="156">
        <v>20</v>
      </c>
      <c r="C26" s="164"/>
      <c r="D26" s="164"/>
      <c r="E26" s="159"/>
      <c r="F26" s="21"/>
      <c r="L26" s="157"/>
      <c r="M26" s="157"/>
      <c r="N26" s="157"/>
      <c r="O26" s="157"/>
      <c r="P26" s="157"/>
    </row>
    <row r="27" spans="1:16" ht="21.95" customHeight="1">
      <c r="A27" s="797"/>
      <c r="B27" s="156">
        <v>21</v>
      </c>
      <c r="C27" s="164"/>
      <c r="D27" s="164"/>
      <c r="E27" s="159"/>
      <c r="F27" s="21"/>
      <c r="L27" s="157"/>
      <c r="M27" s="157"/>
      <c r="N27" s="157"/>
      <c r="O27" s="157"/>
      <c r="P27" s="157"/>
    </row>
    <row r="28" spans="1:6" s="167" customFormat="1" ht="21.95" customHeight="1">
      <c r="A28" s="165" t="s">
        <v>70</v>
      </c>
      <c r="B28" s="166"/>
      <c r="E28" s="144" t="s">
        <v>71</v>
      </c>
      <c r="F28" s="38"/>
    </row>
    <row r="29" spans="12:16" ht="18" customHeight="1">
      <c r="L29" s="157"/>
      <c r="M29" s="157"/>
      <c r="N29" s="157"/>
      <c r="O29" s="157"/>
      <c r="P29" s="157"/>
    </row>
    <row r="30" spans="7:16" ht="18" customHeight="1">
      <c r="G30" s="168"/>
      <c r="H30" s="168"/>
      <c r="I30" s="168"/>
      <c r="L30" s="157"/>
      <c r="M30" s="157"/>
      <c r="N30" s="157"/>
      <c r="O30" s="157"/>
      <c r="P30" s="157"/>
    </row>
    <row r="31" spans="7:16" ht="18" customHeight="1">
      <c r="G31" s="168"/>
      <c r="H31" s="168"/>
      <c r="I31" s="168"/>
      <c r="L31" s="157"/>
      <c r="M31" s="157"/>
      <c r="N31" s="157"/>
      <c r="O31" s="157"/>
      <c r="P31" s="157"/>
    </row>
    <row r="32" spans="9:16" ht="18" customHeight="1">
      <c r="I32" s="169"/>
      <c r="L32" s="157"/>
      <c r="M32" s="157"/>
      <c r="N32" s="157"/>
      <c r="O32" s="157"/>
      <c r="P32" s="157"/>
    </row>
    <row r="33" spans="7:16" ht="18" customHeight="1">
      <c r="G33" s="170"/>
      <c r="H33" s="170"/>
      <c r="I33" s="170"/>
      <c r="L33" s="157"/>
      <c r="M33" s="157"/>
      <c r="N33" s="157"/>
      <c r="O33" s="157"/>
      <c r="P33" s="157"/>
    </row>
    <row r="34" spans="12:16" ht="18" customHeight="1">
      <c r="L34" s="157"/>
      <c r="M34" s="157"/>
      <c r="N34" s="157"/>
      <c r="O34" s="157"/>
      <c r="P34" s="157"/>
    </row>
    <row r="35" spans="1:16" s="145" customFormat="1" ht="18" customHeight="1">
      <c r="A35" s="144"/>
      <c r="B35" s="144"/>
      <c r="C35" s="144"/>
      <c r="D35" s="144"/>
      <c r="E35" s="144"/>
      <c r="F35" s="144"/>
      <c r="L35" s="157"/>
      <c r="M35" s="157"/>
      <c r="N35" s="157"/>
      <c r="O35" s="157"/>
      <c r="P35" s="157"/>
    </row>
    <row r="36" spans="1:16" s="145" customFormat="1" ht="18" customHeight="1">
      <c r="A36" s="144"/>
      <c r="B36" s="144"/>
      <c r="C36" s="144"/>
      <c r="D36" s="144"/>
      <c r="E36" s="144"/>
      <c r="F36" s="144"/>
      <c r="L36" s="157"/>
      <c r="M36" s="157"/>
      <c r="N36" s="157"/>
      <c r="O36" s="157"/>
      <c r="P36" s="157"/>
    </row>
    <row r="37" spans="1:16" s="145" customFormat="1" ht="18" customHeight="1">
      <c r="A37" s="144"/>
      <c r="B37" s="144"/>
      <c r="C37" s="144"/>
      <c r="D37" s="144"/>
      <c r="E37" s="144"/>
      <c r="F37" s="144"/>
      <c r="L37" s="157"/>
      <c r="M37" s="157"/>
      <c r="N37" s="157"/>
      <c r="O37" s="157"/>
      <c r="P37" s="157"/>
    </row>
    <row r="38" spans="1:16" s="145" customFormat="1" ht="18" customHeight="1">
      <c r="A38" s="144"/>
      <c r="B38" s="144"/>
      <c r="C38" s="144"/>
      <c r="D38" s="144"/>
      <c r="E38" s="144"/>
      <c r="F38" s="144"/>
      <c r="L38" s="157"/>
      <c r="M38" s="157"/>
      <c r="N38" s="157"/>
      <c r="O38" s="157"/>
      <c r="P38" s="157"/>
    </row>
    <row r="39" spans="1:16" s="145" customFormat="1" ht="18" customHeight="1">
      <c r="A39" s="144"/>
      <c r="B39" s="144"/>
      <c r="C39" s="144"/>
      <c r="D39" s="144"/>
      <c r="E39" s="144"/>
      <c r="F39" s="144"/>
      <c r="L39" s="157"/>
      <c r="M39" s="157"/>
      <c r="N39" s="157"/>
      <c r="O39" s="157"/>
      <c r="P39" s="157"/>
    </row>
    <row r="40" spans="12:16" ht="18" customHeight="1">
      <c r="L40" s="157"/>
      <c r="M40" s="157"/>
      <c r="N40" s="157"/>
      <c r="O40" s="157"/>
      <c r="P40" s="157"/>
    </row>
    <row r="41" spans="12:16" ht="18" customHeight="1">
      <c r="L41" s="157"/>
      <c r="M41" s="157"/>
      <c r="N41" s="157"/>
      <c r="O41" s="157"/>
      <c r="P41" s="157"/>
    </row>
    <row r="42" spans="12:16" ht="18" customHeight="1">
      <c r="L42" s="157"/>
      <c r="M42" s="157"/>
      <c r="N42" s="157"/>
      <c r="O42" s="157"/>
      <c r="P42" s="157"/>
    </row>
    <row r="43" spans="12:16" ht="18" customHeight="1">
      <c r="L43" s="157"/>
      <c r="M43" s="157"/>
      <c r="N43" s="157"/>
      <c r="O43" s="157"/>
      <c r="P43" s="157"/>
    </row>
    <row r="44" spans="7:16" ht="18" customHeight="1">
      <c r="G44" s="168"/>
      <c r="H44" s="168"/>
      <c r="I44" s="168"/>
      <c r="L44" s="157"/>
      <c r="M44" s="157"/>
      <c r="N44" s="157"/>
      <c r="O44" s="157"/>
      <c r="P44" s="157"/>
    </row>
    <row r="45" spans="1:233" s="145" customFormat="1" ht="18" customHeight="1">
      <c r="A45" s="144"/>
      <c r="B45" s="144"/>
      <c r="C45" s="144"/>
      <c r="D45" s="144"/>
      <c r="E45" s="144"/>
      <c r="F45" s="144"/>
      <c r="G45" s="168"/>
      <c r="H45" s="168"/>
      <c r="I45" s="168"/>
      <c r="L45" s="157"/>
      <c r="M45" s="157"/>
      <c r="N45" s="157"/>
      <c r="O45" s="157"/>
      <c r="P45" s="157"/>
      <c r="HU45" s="146"/>
      <c r="HV45" s="146"/>
      <c r="HW45" s="146"/>
      <c r="HX45" s="146"/>
      <c r="HY45" s="146"/>
    </row>
    <row r="46" spans="1:16" s="145" customFormat="1" ht="18" customHeight="1">
      <c r="A46" s="144"/>
      <c r="B46" s="144"/>
      <c r="C46" s="144"/>
      <c r="D46" s="144"/>
      <c r="E46" s="144"/>
      <c r="F46" s="144"/>
      <c r="G46" s="168"/>
      <c r="H46" s="168"/>
      <c r="I46" s="168"/>
      <c r="L46" s="157"/>
      <c r="M46" s="157"/>
      <c r="N46" s="157"/>
      <c r="O46" s="157"/>
      <c r="P46" s="157"/>
    </row>
    <row r="47" s="144" customFormat="1" ht="18" customHeight="1"/>
    <row r="48" s="144" customFormat="1" ht="18" customHeight="1"/>
  </sheetData>
  <sheetProtection selectLockedCells="1" selectUnlockedCells="1"/>
  <mergeCells count="25">
    <mergeCell ref="C9:D9"/>
    <mergeCell ref="C22:D22"/>
    <mergeCell ref="C16:D16"/>
    <mergeCell ref="C17:D17"/>
    <mergeCell ref="C18:D18"/>
    <mergeCell ref="C11:D11"/>
    <mergeCell ref="C19:D19"/>
    <mergeCell ref="C20:D20"/>
    <mergeCell ref="C21:D21"/>
    <mergeCell ref="C12:D12"/>
    <mergeCell ref="C13:D13"/>
    <mergeCell ref="C10:D10"/>
    <mergeCell ref="A1:F1"/>
    <mergeCell ref="A2:F2"/>
    <mergeCell ref="A3:B3"/>
    <mergeCell ref="C3:D3"/>
    <mergeCell ref="A4:B4"/>
    <mergeCell ref="C4:D4"/>
    <mergeCell ref="C5:D5"/>
    <mergeCell ref="A6:A27"/>
    <mergeCell ref="C6:D6"/>
    <mergeCell ref="C7:D7"/>
    <mergeCell ref="C14:D14"/>
    <mergeCell ref="C15:D15"/>
    <mergeCell ref="C8:D8"/>
  </mergeCells>
  <conditionalFormatting sqref="L33">
    <cfRule type="expression" priority="1" dxfId="1" stopIfTrue="1">
      <formula>"#REF!&lt;&gt;#REF!"</formula>
    </cfRule>
  </conditionalFormatting>
  <dataValidations count="2">
    <dataValidation type="whole" operator="greaterThanOrEqual" allowBlank="1" showInputMessage="1" showErrorMessage="1" sqref="F24:F27 F6:F8 F22">
      <formula1>0</formula1>
    </dataValidation>
    <dataValidation type="whole" operator="greaterThanOrEqual" allowBlank="1" showInputMessage="1" showErrorMessage="1" sqref="F9:F21">
      <formula1>0</formula1>
    </dataValidation>
  </dataValidations>
  <printOptions horizontalCentered="1"/>
  <pageMargins left="0.25" right="0.25" top="0.75" bottom="0.75" header="0.511805555555556" footer="0.511805555555556"/>
  <pageSetup fitToHeight="1" fitToWidth="1" horizontalDpi="300" verticalDpi="300" orientation="portrait" paperSize="5" scale="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76"/>
  <sheetViews>
    <sheetView workbookViewId="0" topLeftCell="A167">
      <selection activeCell="B175" sqref="B175:J175"/>
    </sheetView>
  </sheetViews>
  <sheetFormatPr defaultColWidth="2.57421875" defaultRowHeight="19.5" customHeight="1" outlineLevelRow="1"/>
  <cols>
    <col min="1" max="1" width="5.140625" style="118" customWidth="1"/>
    <col min="2" max="2" width="5.140625" style="171" customWidth="1"/>
    <col min="3" max="3" width="20.7109375" style="135" customWidth="1"/>
    <col min="4" max="7" width="18.421875" style="118" customWidth="1"/>
    <col min="8" max="8" width="9.57421875" style="118" customWidth="1"/>
    <col min="9" max="9" width="9.57421875" style="172" customWidth="1"/>
    <col min="10" max="10" width="14.00390625" style="118" customWidth="1"/>
    <col min="11" max="11" width="2.57421875" style="118" customWidth="1"/>
    <col min="12" max="12" width="12.8515625" style="118" customWidth="1"/>
    <col min="13" max="16384" width="2.57421875" style="118" customWidth="1"/>
  </cols>
  <sheetData>
    <row r="1" spans="1:10" ht="21.95" customHeight="1">
      <c r="A1" s="820" t="s">
        <v>245</v>
      </c>
      <c r="B1" s="820"/>
      <c r="C1" s="820"/>
      <c r="D1" s="820"/>
      <c r="E1" s="820"/>
      <c r="F1" s="820"/>
      <c r="G1" s="820"/>
      <c r="H1" s="820"/>
      <c r="I1" s="820"/>
      <c r="J1" s="173" t="s">
        <v>246</v>
      </c>
    </row>
    <row r="2" spans="1:10" s="136" customFormat="1" ht="21.95" customHeight="1">
      <c r="A2" s="761" t="s">
        <v>37</v>
      </c>
      <c r="B2" s="761"/>
      <c r="C2" s="813">
        <f>+'Annex-A'!C3:G3</f>
        <v>0</v>
      </c>
      <c r="D2" s="813"/>
      <c r="E2" s="813"/>
      <c r="F2" s="813"/>
      <c r="G2" s="813"/>
      <c r="H2" s="813"/>
      <c r="I2" s="16" t="s">
        <v>38</v>
      </c>
      <c r="J2" s="68" t="str">
        <f>PROFILE!AU7</f>
        <v>2021</v>
      </c>
    </row>
    <row r="3" spans="1:10" s="136" customFormat="1" ht="21.95" customHeight="1">
      <c r="A3" s="761" t="s">
        <v>39</v>
      </c>
      <c r="B3" s="761"/>
      <c r="C3" s="828">
        <f>+'IND (BUS PLUS)'!C4:F4</f>
        <v>0</v>
      </c>
      <c r="D3" s="828"/>
      <c r="E3" s="828"/>
      <c r="F3" s="828"/>
      <c r="G3" s="828"/>
      <c r="H3" s="828"/>
      <c r="I3" s="16" t="s">
        <v>40</v>
      </c>
      <c r="J3" s="400" t="str">
        <f>+'IND (BUS PLUS)'!H4</f>
        <v>-</v>
      </c>
    </row>
    <row r="4" spans="1:10" s="136" customFormat="1" ht="26.1" customHeight="1">
      <c r="A4" s="831" t="s">
        <v>247</v>
      </c>
      <c r="B4" s="831"/>
      <c r="C4" s="829" t="str">
        <f>+PROFILE!K6</f>
        <v>-</v>
      </c>
      <c r="D4" s="830"/>
      <c r="E4" s="830"/>
      <c r="F4" s="830"/>
      <c r="G4" s="830"/>
      <c r="H4" s="830"/>
      <c r="I4" s="401"/>
      <c r="J4" s="452">
        <f>+'IND (BUS PLUS)'!H5</f>
        <v>0</v>
      </c>
    </row>
    <row r="5" spans="1:10" s="136" customFormat="1" ht="26.1" customHeight="1">
      <c r="A5" s="817" t="s">
        <v>248</v>
      </c>
      <c r="B5" s="817"/>
      <c r="C5" s="829">
        <f>+PROFILE!K5</f>
        <v>0</v>
      </c>
      <c r="D5" s="830"/>
      <c r="E5" s="830"/>
      <c r="F5" s="830"/>
      <c r="G5" s="830"/>
      <c r="H5" s="830"/>
      <c r="I5" s="402"/>
      <c r="J5" s="401"/>
    </row>
    <row r="6" spans="1:10" ht="21.95" customHeight="1">
      <c r="A6" s="811" t="s">
        <v>249</v>
      </c>
      <c r="B6" s="269">
        <v>1</v>
      </c>
      <c r="C6" s="812" t="s">
        <v>250</v>
      </c>
      <c r="D6" s="812"/>
      <c r="E6" s="812"/>
      <c r="F6" s="812"/>
      <c r="G6" s="812"/>
      <c r="H6" s="812"/>
      <c r="I6" s="124">
        <v>7001</v>
      </c>
      <c r="J6" s="115">
        <f>SUM(J8:J17)</f>
        <v>0</v>
      </c>
    </row>
    <row r="7" spans="1:10" s="177" customFormat="1" ht="51" outlineLevel="1">
      <c r="A7" s="811"/>
      <c r="B7" s="174"/>
      <c r="C7" s="175" t="s">
        <v>251</v>
      </c>
      <c r="D7" s="175" t="s">
        <v>252</v>
      </c>
      <c r="E7" s="176" t="s">
        <v>253</v>
      </c>
      <c r="F7" s="176" t="s">
        <v>254</v>
      </c>
      <c r="G7" s="175" t="s">
        <v>255</v>
      </c>
      <c r="H7" s="176" t="s">
        <v>256</v>
      </c>
      <c r="I7" s="16" t="s">
        <v>44</v>
      </c>
      <c r="J7" s="16" t="s">
        <v>257</v>
      </c>
    </row>
    <row r="8" spans="1:10" ht="21.95" customHeight="1" outlineLevel="1">
      <c r="A8" s="811"/>
      <c r="B8" s="178" t="s">
        <v>258</v>
      </c>
      <c r="C8" s="179"/>
      <c r="D8" s="179"/>
      <c r="E8" s="179"/>
      <c r="F8" s="179"/>
      <c r="G8" s="179"/>
      <c r="H8" s="179"/>
      <c r="I8" s="30">
        <v>7001</v>
      </c>
      <c r="J8" s="179"/>
    </row>
    <row r="9" spans="1:10" ht="21.95" customHeight="1" outlineLevel="1">
      <c r="A9" s="811"/>
      <c r="B9" s="178" t="s">
        <v>259</v>
      </c>
      <c r="C9" s="179"/>
      <c r="D9" s="179"/>
      <c r="E9" s="179"/>
      <c r="F9" s="179"/>
      <c r="G9" s="179"/>
      <c r="H9" s="179"/>
      <c r="I9" s="30">
        <v>7001</v>
      </c>
      <c r="J9" s="179"/>
    </row>
    <row r="10" spans="1:10" ht="21.95" customHeight="1" outlineLevel="1">
      <c r="A10" s="811"/>
      <c r="B10" s="178" t="s">
        <v>260</v>
      </c>
      <c r="C10" s="179"/>
      <c r="D10" s="179"/>
      <c r="E10" s="179"/>
      <c r="F10" s="179"/>
      <c r="G10" s="179"/>
      <c r="H10" s="179"/>
      <c r="I10" s="30">
        <v>7001</v>
      </c>
      <c r="J10" s="179"/>
    </row>
    <row r="11" spans="1:10" ht="21.95" customHeight="1" outlineLevel="1">
      <c r="A11" s="811"/>
      <c r="B11" s="178" t="s">
        <v>261</v>
      </c>
      <c r="C11" s="179"/>
      <c r="D11" s="179"/>
      <c r="E11" s="179"/>
      <c r="F11" s="179"/>
      <c r="G11" s="179"/>
      <c r="H11" s="179"/>
      <c r="I11" s="30">
        <v>7001</v>
      </c>
      <c r="J11" s="179"/>
    </row>
    <row r="12" spans="1:10" ht="21.95" customHeight="1" outlineLevel="1">
      <c r="A12" s="811"/>
      <c r="B12" s="178" t="s">
        <v>262</v>
      </c>
      <c r="C12" s="179"/>
      <c r="D12" s="179"/>
      <c r="E12" s="179"/>
      <c r="F12" s="179"/>
      <c r="G12" s="179"/>
      <c r="H12" s="179"/>
      <c r="I12" s="30">
        <v>7001</v>
      </c>
      <c r="J12" s="179"/>
    </row>
    <row r="13" spans="1:10" ht="21.95" customHeight="1" outlineLevel="1">
      <c r="A13" s="811"/>
      <c r="B13" s="178" t="s">
        <v>263</v>
      </c>
      <c r="C13" s="179"/>
      <c r="D13" s="179"/>
      <c r="E13" s="179"/>
      <c r="F13" s="179"/>
      <c r="G13" s="179"/>
      <c r="H13" s="179"/>
      <c r="I13" s="30">
        <v>7001</v>
      </c>
      <c r="J13" s="179"/>
    </row>
    <row r="14" spans="1:10" ht="21.95" customHeight="1" outlineLevel="1">
      <c r="A14" s="811"/>
      <c r="B14" s="178" t="s">
        <v>264</v>
      </c>
      <c r="C14" s="179"/>
      <c r="D14" s="179"/>
      <c r="E14" s="179"/>
      <c r="F14" s="179"/>
      <c r="G14" s="179"/>
      <c r="H14" s="179"/>
      <c r="I14" s="30">
        <v>7001</v>
      </c>
      <c r="J14" s="179"/>
    </row>
    <row r="15" spans="1:10" ht="21.95" customHeight="1" outlineLevel="1">
      <c r="A15" s="811"/>
      <c r="B15" s="178" t="s">
        <v>265</v>
      </c>
      <c r="C15" s="179"/>
      <c r="D15" s="179"/>
      <c r="E15" s="179"/>
      <c r="F15" s="179"/>
      <c r="G15" s="179"/>
      <c r="H15" s="179"/>
      <c r="I15" s="30">
        <v>7001</v>
      </c>
      <c r="J15" s="179"/>
    </row>
    <row r="16" spans="1:10" ht="21.95" customHeight="1" outlineLevel="1">
      <c r="A16" s="811"/>
      <c r="B16" s="178" t="s">
        <v>266</v>
      </c>
      <c r="C16" s="179"/>
      <c r="D16" s="179"/>
      <c r="E16" s="179"/>
      <c r="F16" s="179"/>
      <c r="G16" s="179"/>
      <c r="H16" s="179"/>
      <c r="I16" s="30">
        <v>7001</v>
      </c>
      <c r="J16" s="179"/>
    </row>
    <row r="17" spans="1:10" ht="21.95" customHeight="1" outlineLevel="1">
      <c r="A17" s="811"/>
      <c r="B17" s="178" t="s">
        <v>267</v>
      </c>
      <c r="C17" s="179"/>
      <c r="D17" s="179"/>
      <c r="E17" s="179"/>
      <c r="F17" s="179"/>
      <c r="G17" s="179"/>
      <c r="H17" s="179"/>
      <c r="I17" s="30">
        <v>7001</v>
      </c>
      <c r="J17" s="179"/>
    </row>
    <row r="18" spans="1:10" ht="21.95" customHeight="1">
      <c r="A18" s="811" t="s">
        <v>268</v>
      </c>
      <c r="B18" s="269">
        <v>2</v>
      </c>
      <c r="C18" s="812" t="s">
        <v>419</v>
      </c>
      <c r="D18" s="812"/>
      <c r="E18" s="812"/>
      <c r="F18" s="812"/>
      <c r="G18" s="812"/>
      <c r="H18" s="812"/>
      <c r="I18" s="124">
        <v>7002</v>
      </c>
      <c r="J18" s="115">
        <f>SUM(J20:J29)</f>
        <v>0</v>
      </c>
    </row>
    <row r="19" spans="1:10" s="177" customFormat="1" ht="51" outlineLevel="1">
      <c r="A19" s="811"/>
      <c r="B19" s="174"/>
      <c r="C19" s="175" t="s">
        <v>269</v>
      </c>
      <c r="D19" s="175" t="s">
        <v>270</v>
      </c>
      <c r="E19" s="175" t="s">
        <v>271</v>
      </c>
      <c r="F19" s="175" t="s">
        <v>272</v>
      </c>
      <c r="G19" s="175" t="s">
        <v>273</v>
      </c>
      <c r="H19" s="176" t="s">
        <v>256</v>
      </c>
      <c r="I19" s="16" t="s">
        <v>44</v>
      </c>
      <c r="J19" s="16" t="s">
        <v>257</v>
      </c>
    </row>
    <row r="20" spans="1:10" ht="21.95" customHeight="1" outlineLevel="1">
      <c r="A20" s="811"/>
      <c r="B20" s="178" t="s">
        <v>258</v>
      </c>
      <c r="C20" s="822"/>
      <c r="D20" s="823"/>
      <c r="E20" s="823"/>
      <c r="F20" s="823"/>
      <c r="G20" s="823"/>
      <c r="H20" s="179"/>
      <c r="I20" s="30">
        <v>7002</v>
      </c>
      <c r="J20" s="179"/>
    </row>
    <row r="21" spans="1:10" ht="21.95" customHeight="1" outlineLevel="1">
      <c r="A21" s="811"/>
      <c r="B21" s="178" t="s">
        <v>259</v>
      </c>
      <c r="C21" s="822"/>
      <c r="D21" s="823"/>
      <c r="E21" s="823"/>
      <c r="F21" s="823"/>
      <c r="G21" s="824"/>
      <c r="H21" s="179"/>
      <c r="I21" s="30">
        <v>7002</v>
      </c>
      <c r="J21" s="179"/>
    </row>
    <row r="22" spans="1:10" ht="21.95" customHeight="1" outlineLevel="1">
      <c r="A22" s="811"/>
      <c r="B22" s="178" t="s">
        <v>260</v>
      </c>
      <c r="C22" s="822"/>
      <c r="D22" s="823"/>
      <c r="E22" s="823"/>
      <c r="F22" s="823"/>
      <c r="G22" s="824"/>
      <c r="H22" s="179"/>
      <c r="I22" s="30">
        <v>7002</v>
      </c>
      <c r="J22" s="179"/>
    </row>
    <row r="23" spans="1:10" ht="21.95" customHeight="1" outlineLevel="1">
      <c r="A23" s="811"/>
      <c r="B23" s="178" t="s">
        <v>261</v>
      </c>
      <c r="C23" s="822"/>
      <c r="D23" s="823"/>
      <c r="E23" s="823"/>
      <c r="F23" s="823"/>
      <c r="G23" s="824"/>
      <c r="H23" s="179"/>
      <c r="I23" s="30">
        <v>7002</v>
      </c>
      <c r="J23" s="179"/>
    </row>
    <row r="24" spans="1:10" ht="21.95" customHeight="1" outlineLevel="1">
      <c r="A24" s="811"/>
      <c r="B24" s="178" t="s">
        <v>262</v>
      </c>
      <c r="C24" s="822"/>
      <c r="D24" s="823"/>
      <c r="E24" s="823"/>
      <c r="F24" s="823"/>
      <c r="G24" s="824"/>
      <c r="H24" s="179"/>
      <c r="I24" s="30">
        <v>7002</v>
      </c>
      <c r="J24" s="179"/>
    </row>
    <row r="25" spans="1:10" ht="21.95" customHeight="1" outlineLevel="1">
      <c r="A25" s="811"/>
      <c r="B25" s="178" t="s">
        <v>263</v>
      </c>
      <c r="C25" s="822"/>
      <c r="D25" s="823"/>
      <c r="E25" s="823"/>
      <c r="F25" s="823"/>
      <c r="G25" s="824"/>
      <c r="H25" s="179"/>
      <c r="I25" s="30">
        <v>7002</v>
      </c>
      <c r="J25" s="179"/>
    </row>
    <row r="26" spans="1:10" ht="21.95" customHeight="1" outlineLevel="1">
      <c r="A26" s="811"/>
      <c r="B26" s="178" t="s">
        <v>264</v>
      </c>
      <c r="C26" s="822"/>
      <c r="D26" s="823"/>
      <c r="E26" s="823"/>
      <c r="F26" s="823"/>
      <c r="G26" s="824"/>
      <c r="H26" s="179"/>
      <c r="I26" s="30">
        <v>7002</v>
      </c>
      <c r="J26" s="179"/>
    </row>
    <row r="27" spans="1:10" ht="21.95" customHeight="1" outlineLevel="1">
      <c r="A27" s="811"/>
      <c r="B27" s="178" t="s">
        <v>265</v>
      </c>
      <c r="C27" s="822"/>
      <c r="D27" s="823"/>
      <c r="E27" s="823"/>
      <c r="F27" s="823"/>
      <c r="G27" s="824"/>
      <c r="H27" s="179"/>
      <c r="I27" s="30">
        <v>7002</v>
      </c>
      <c r="J27" s="179"/>
    </row>
    <row r="28" spans="1:10" ht="21.95" customHeight="1" outlineLevel="1">
      <c r="A28" s="811"/>
      <c r="B28" s="178" t="s">
        <v>266</v>
      </c>
      <c r="C28" s="822"/>
      <c r="D28" s="823"/>
      <c r="E28" s="823"/>
      <c r="F28" s="823"/>
      <c r="G28" s="823"/>
      <c r="H28" s="179"/>
      <c r="I28" s="30">
        <v>7002</v>
      </c>
      <c r="J28" s="179"/>
    </row>
    <row r="29" spans="1:10" ht="21.95" customHeight="1" outlineLevel="1">
      <c r="A29" s="811"/>
      <c r="B29" s="178" t="s">
        <v>267</v>
      </c>
      <c r="C29" s="822"/>
      <c r="D29" s="823"/>
      <c r="E29" s="823"/>
      <c r="F29" s="823"/>
      <c r="G29" s="823"/>
      <c r="H29" s="179"/>
      <c r="I29" s="30">
        <v>7002</v>
      </c>
      <c r="J29" s="179"/>
    </row>
    <row r="30" spans="1:10" ht="21.95" customHeight="1">
      <c r="A30" s="821" t="s">
        <v>274</v>
      </c>
      <c r="B30" s="269">
        <v>3</v>
      </c>
      <c r="C30" s="812" t="s">
        <v>274</v>
      </c>
      <c r="D30" s="812"/>
      <c r="E30" s="812"/>
      <c r="F30" s="812"/>
      <c r="G30" s="812"/>
      <c r="H30" s="812"/>
      <c r="I30" s="124">
        <v>7003</v>
      </c>
      <c r="J30" s="115">
        <f>SUM(J32:J35)</f>
        <v>0</v>
      </c>
    </row>
    <row r="31" spans="1:10" s="180" customFormat="1" ht="21.95" customHeight="1" outlineLevel="1">
      <c r="A31" s="821"/>
      <c r="B31" s="174"/>
      <c r="C31" s="827" t="s">
        <v>275</v>
      </c>
      <c r="D31" s="827"/>
      <c r="E31" s="827"/>
      <c r="F31" s="827"/>
      <c r="G31" s="827"/>
      <c r="H31" s="176" t="s">
        <v>256</v>
      </c>
      <c r="I31" s="16" t="s">
        <v>44</v>
      </c>
      <c r="J31" s="16" t="s">
        <v>257</v>
      </c>
    </row>
    <row r="32" spans="1:10" s="180" customFormat="1" ht="21.95" customHeight="1" outlineLevel="1">
      <c r="A32" s="821"/>
      <c r="B32" s="178" t="s">
        <v>258</v>
      </c>
      <c r="C32" s="825"/>
      <c r="D32" s="825"/>
      <c r="E32" s="825"/>
      <c r="F32" s="825"/>
      <c r="G32" s="825"/>
      <c r="H32" s="181"/>
      <c r="I32" s="30">
        <v>7003</v>
      </c>
      <c r="J32" s="179"/>
    </row>
    <row r="33" spans="1:10" s="180" customFormat="1" ht="21.95" customHeight="1" outlineLevel="1">
      <c r="A33" s="821"/>
      <c r="B33" s="178" t="s">
        <v>259</v>
      </c>
      <c r="C33" s="825"/>
      <c r="D33" s="825"/>
      <c r="E33" s="825"/>
      <c r="F33" s="825"/>
      <c r="G33" s="825"/>
      <c r="H33" s="181"/>
      <c r="I33" s="30">
        <v>7003</v>
      </c>
      <c r="J33" s="179"/>
    </row>
    <row r="34" spans="1:10" s="180" customFormat="1" ht="21.95" customHeight="1" outlineLevel="1">
      <c r="A34" s="821"/>
      <c r="B34" s="178" t="s">
        <v>260</v>
      </c>
      <c r="C34" s="825"/>
      <c r="D34" s="825"/>
      <c r="E34" s="825"/>
      <c r="F34" s="825"/>
      <c r="G34" s="825"/>
      <c r="H34" s="181"/>
      <c r="I34" s="30">
        <v>7003</v>
      </c>
      <c r="J34" s="179"/>
    </row>
    <row r="35" spans="1:10" s="180" customFormat="1" ht="21.95" customHeight="1" outlineLevel="1">
      <c r="A35" s="821"/>
      <c r="B35" s="178" t="s">
        <v>258</v>
      </c>
      <c r="C35" s="826" t="s">
        <v>276</v>
      </c>
      <c r="D35" s="826"/>
      <c r="E35" s="826"/>
      <c r="F35" s="826"/>
      <c r="G35" s="826"/>
      <c r="H35" s="182">
        <v>1</v>
      </c>
      <c r="I35" s="30">
        <v>7003</v>
      </c>
      <c r="J35" s="179"/>
    </row>
    <row r="36" spans="1:10" ht="21.95" customHeight="1">
      <c r="A36" s="821" t="s">
        <v>277</v>
      </c>
      <c r="B36" s="269">
        <v>4</v>
      </c>
      <c r="C36" s="812" t="s">
        <v>278</v>
      </c>
      <c r="D36" s="812"/>
      <c r="E36" s="812"/>
      <c r="F36" s="812"/>
      <c r="G36" s="812"/>
      <c r="H36" s="812"/>
      <c r="I36" s="124">
        <v>7004</v>
      </c>
      <c r="J36" s="115">
        <f>SUM(J38:J41)</f>
        <v>0</v>
      </c>
    </row>
    <row r="37" spans="1:10" s="180" customFormat="1" ht="21.95" customHeight="1" outlineLevel="1">
      <c r="A37" s="821"/>
      <c r="B37" s="174"/>
      <c r="C37" s="815" t="s">
        <v>43</v>
      </c>
      <c r="D37" s="815"/>
      <c r="E37" s="815"/>
      <c r="F37" s="815"/>
      <c r="G37" s="815"/>
      <c r="H37" s="815"/>
      <c r="I37" s="16" t="s">
        <v>44</v>
      </c>
      <c r="J37" s="16" t="s">
        <v>257</v>
      </c>
    </row>
    <row r="38" spans="1:10" ht="21.95" customHeight="1" outlineLevel="1">
      <c r="A38" s="821"/>
      <c r="B38" s="178" t="s">
        <v>258</v>
      </c>
      <c r="C38" s="813"/>
      <c r="D38" s="813"/>
      <c r="E38" s="813"/>
      <c r="F38" s="813"/>
      <c r="G38" s="813"/>
      <c r="H38" s="813"/>
      <c r="I38" s="124">
        <v>7004</v>
      </c>
      <c r="J38" s="179"/>
    </row>
    <row r="39" spans="1:10" ht="21.95" customHeight="1" outlineLevel="1">
      <c r="A39" s="821"/>
      <c r="B39" s="178" t="s">
        <v>259</v>
      </c>
      <c r="C39" s="813"/>
      <c r="D39" s="813"/>
      <c r="E39" s="813"/>
      <c r="F39" s="813"/>
      <c r="G39" s="813"/>
      <c r="H39" s="813"/>
      <c r="I39" s="124">
        <v>7004</v>
      </c>
      <c r="J39" s="179"/>
    </row>
    <row r="40" spans="1:10" ht="21.95" customHeight="1" outlineLevel="1">
      <c r="A40" s="821"/>
      <c r="B40" s="178" t="s">
        <v>260</v>
      </c>
      <c r="C40" s="813"/>
      <c r="D40" s="813"/>
      <c r="E40" s="813"/>
      <c r="F40" s="813"/>
      <c r="G40" s="813"/>
      <c r="H40" s="813"/>
      <c r="I40" s="124">
        <v>7004</v>
      </c>
      <c r="J40" s="179"/>
    </row>
    <row r="41" spans="1:10" ht="21.95" customHeight="1" outlineLevel="1">
      <c r="A41" s="821"/>
      <c r="B41" s="178" t="s">
        <v>261</v>
      </c>
      <c r="C41" s="813"/>
      <c r="D41" s="813"/>
      <c r="E41" s="813"/>
      <c r="F41" s="813"/>
      <c r="G41" s="813"/>
      <c r="H41" s="813"/>
      <c r="I41" s="124">
        <v>7004</v>
      </c>
      <c r="J41" s="179"/>
    </row>
    <row r="42" spans="1:10" ht="21.95" customHeight="1">
      <c r="A42" s="118" t="s">
        <v>279</v>
      </c>
      <c r="I42" s="172" t="s">
        <v>71</v>
      </c>
      <c r="J42" s="38"/>
    </row>
    <row r="43" spans="1:10" ht="21.75" customHeight="1">
      <c r="A43" s="820" t="s">
        <v>245</v>
      </c>
      <c r="B43" s="820"/>
      <c r="C43" s="820"/>
      <c r="D43" s="820"/>
      <c r="E43" s="820"/>
      <c r="F43" s="820"/>
      <c r="G43" s="820"/>
      <c r="H43" s="820"/>
      <c r="I43" s="820"/>
      <c r="J43" s="173" t="s">
        <v>280</v>
      </c>
    </row>
    <row r="44" spans="1:10" s="136" customFormat="1" ht="21.95" customHeight="1">
      <c r="A44" s="761" t="s">
        <v>37</v>
      </c>
      <c r="B44" s="761"/>
      <c r="C44" s="723">
        <f>IF(C2="","",C2)</f>
        <v>0</v>
      </c>
      <c r="D44" s="723"/>
      <c r="E44" s="723"/>
      <c r="F44" s="723"/>
      <c r="G44" s="723"/>
      <c r="H44" s="723"/>
      <c r="I44" s="16" t="s">
        <v>38</v>
      </c>
      <c r="J44" s="16" t="str">
        <f>J2</f>
        <v>2021</v>
      </c>
    </row>
    <row r="45" spans="1:10" s="136" customFormat="1" ht="21.95" customHeight="1">
      <c r="A45" s="761" t="s">
        <v>39</v>
      </c>
      <c r="B45" s="761"/>
      <c r="C45" s="800">
        <f>IF(C3="","",C3)</f>
        <v>0</v>
      </c>
      <c r="D45" s="800"/>
      <c r="E45" s="800"/>
      <c r="F45" s="800"/>
      <c r="G45" s="800"/>
      <c r="H45" s="800"/>
      <c r="I45" s="16" t="s">
        <v>40</v>
      </c>
      <c r="J45" s="183" t="str">
        <f>+J3</f>
        <v>-</v>
      </c>
    </row>
    <row r="46" spans="1:10" ht="20.25" customHeight="1">
      <c r="A46" s="821" t="s">
        <v>281</v>
      </c>
      <c r="B46" s="269">
        <v>5</v>
      </c>
      <c r="C46" s="812" t="s">
        <v>282</v>
      </c>
      <c r="D46" s="812"/>
      <c r="E46" s="812"/>
      <c r="F46" s="812"/>
      <c r="G46" s="812"/>
      <c r="H46" s="812"/>
      <c r="I46" s="124">
        <v>7005</v>
      </c>
      <c r="J46" s="115">
        <f>SUM(J48:J51)</f>
        <v>0</v>
      </c>
    </row>
    <row r="47" spans="1:10" s="180" customFormat="1" ht="20.25" customHeight="1" outlineLevel="1">
      <c r="A47" s="821"/>
      <c r="B47" s="174"/>
      <c r="C47" s="815" t="s">
        <v>43</v>
      </c>
      <c r="D47" s="815"/>
      <c r="E47" s="815"/>
      <c r="F47" s="815"/>
      <c r="G47" s="815"/>
      <c r="H47" s="815"/>
      <c r="I47" s="16" t="s">
        <v>44</v>
      </c>
      <c r="J47" s="16" t="s">
        <v>257</v>
      </c>
    </row>
    <row r="48" spans="1:10" ht="20.25" customHeight="1" outlineLevel="1">
      <c r="A48" s="821"/>
      <c r="B48" s="178" t="s">
        <v>258</v>
      </c>
      <c r="C48" s="776" t="s">
        <v>283</v>
      </c>
      <c r="D48" s="776"/>
      <c r="E48" s="776"/>
      <c r="F48" s="776"/>
      <c r="G48" s="776"/>
      <c r="H48" s="776"/>
      <c r="I48" s="124">
        <v>7005</v>
      </c>
      <c r="J48" s="179"/>
    </row>
    <row r="49" spans="1:10" ht="20.25" customHeight="1" outlineLevel="1">
      <c r="A49" s="821"/>
      <c r="B49" s="178" t="s">
        <v>259</v>
      </c>
      <c r="C49" s="776" t="s">
        <v>284</v>
      </c>
      <c r="D49" s="776"/>
      <c r="E49" s="776"/>
      <c r="F49" s="776"/>
      <c r="G49" s="776"/>
      <c r="H49" s="776"/>
      <c r="I49" s="124">
        <v>7005</v>
      </c>
      <c r="J49" s="179"/>
    </row>
    <row r="50" spans="1:10" ht="20.25" customHeight="1" outlineLevel="1">
      <c r="A50" s="821"/>
      <c r="B50" s="178" t="s">
        <v>260</v>
      </c>
      <c r="C50" s="776" t="s">
        <v>285</v>
      </c>
      <c r="D50" s="776"/>
      <c r="E50" s="776"/>
      <c r="F50" s="776"/>
      <c r="G50" s="776"/>
      <c r="H50" s="776"/>
      <c r="I50" s="124">
        <v>7005</v>
      </c>
      <c r="J50" s="179"/>
    </row>
    <row r="51" spans="1:10" ht="20.25" customHeight="1" outlineLevel="1">
      <c r="A51" s="821"/>
      <c r="B51" s="178" t="s">
        <v>261</v>
      </c>
      <c r="C51" s="776" t="s">
        <v>285</v>
      </c>
      <c r="D51" s="776"/>
      <c r="E51" s="776"/>
      <c r="F51" s="776"/>
      <c r="G51" s="776"/>
      <c r="H51" s="776"/>
      <c r="I51" s="124">
        <v>7005</v>
      </c>
      <c r="J51" s="179"/>
    </row>
    <row r="52" spans="1:10" s="184" customFormat="1" ht="21.75" customHeight="1">
      <c r="A52" s="805" t="s">
        <v>286</v>
      </c>
      <c r="B52" s="269">
        <v>6</v>
      </c>
      <c r="C52" s="650" t="s">
        <v>287</v>
      </c>
      <c r="D52" s="650"/>
      <c r="E52" s="650"/>
      <c r="F52" s="650"/>
      <c r="G52" s="650"/>
      <c r="H52" s="650"/>
      <c r="I52" s="124">
        <v>7006</v>
      </c>
      <c r="J52" s="115">
        <f>SUM(J54:J76)</f>
        <v>0</v>
      </c>
    </row>
    <row r="53" spans="1:10" s="180" customFormat="1" ht="25.5">
      <c r="A53" s="805"/>
      <c r="B53" s="174"/>
      <c r="C53" s="175" t="s">
        <v>1</v>
      </c>
      <c r="D53" s="185" t="s">
        <v>288</v>
      </c>
      <c r="E53" s="815" t="s">
        <v>289</v>
      </c>
      <c r="F53" s="815"/>
      <c r="G53" s="815"/>
      <c r="H53" s="186" t="s">
        <v>256</v>
      </c>
      <c r="I53" s="16" t="s">
        <v>44</v>
      </c>
      <c r="J53" s="16" t="s">
        <v>257</v>
      </c>
    </row>
    <row r="54" spans="1:10" ht="20.25" customHeight="1" outlineLevel="1">
      <c r="A54" s="805"/>
      <c r="B54" s="178" t="s">
        <v>258</v>
      </c>
      <c r="C54" s="142" t="s">
        <v>290</v>
      </c>
      <c r="D54" s="12"/>
      <c r="E54" s="769"/>
      <c r="F54" s="769"/>
      <c r="G54" s="769"/>
      <c r="H54" s="179"/>
      <c r="I54" s="124">
        <v>7006</v>
      </c>
      <c r="J54" s="179"/>
    </row>
    <row r="55" spans="1:10" ht="20.25" customHeight="1" outlineLevel="1">
      <c r="A55" s="805"/>
      <c r="B55" s="178"/>
      <c r="C55" s="187" t="s">
        <v>291</v>
      </c>
      <c r="D55" s="179"/>
      <c r="E55" s="769"/>
      <c r="F55" s="769"/>
      <c r="G55" s="769"/>
      <c r="H55" s="179"/>
      <c r="I55" s="124">
        <v>7006</v>
      </c>
      <c r="J55" s="179"/>
    </row>
    <row r="56" spans="1:10" ht="20.25" customHeight="1" outlineLevel="1">
      <c r="A56" s="805"/>
      <c r="B56" s="178"/>
      <c r="C56" s="187" t="s">
        <v>291</v>
      </c>
      <c r="D56" s="179"/>
      <c r="E56" s="769"/>
      <c r="F56" s="769"/>
      <c r="G56" s="769"/>
      <c r="H56" s="179"/>
      <c r="I56" s="124">
        <v>7006</v>
      </c>
      <c r="J56" s="179"/>
    </row>
    <row r="57" spans="1:10" ht="20.25" customHeight="1" outlineLevel="1">
      <c r="A57" s="805"/>
      <c r="B57" s="178"/>
      <c r="C57" s="187" t="s">
        <v>292</v>
      </c>
      <c r="D57" s="179"/>
      <c r="E57" s="769"/>
      <c r="F57" s="769"/>
      <c r="G57" s="769"/>
      <c r="H57" s="179"/>
      <c r="I57" s="124">
        <v>7006</v>
      </c>
      <c r="J57" s="179"/>
    </row>
    <row r="58" spans="1:10" ht="20.25" customHeight="1" outlineLevel="1">
      <c r="A58" s="805"/>
      <c r="B58" s="178"/>
      <c r="C58" s="187" t="s">
        <v>292</v>
      </c>
      <c r="D58" s="179"/>
      <c r="E58" s="769"/>
      <c r="F58" s="769"/>
      <c r="G58" s="769"/>
      <c r="H58" s="179"/>
      <c r="I58" s="124">
        <v>7006</v>
      </c>
      <c r="J58" s="179"/>
    </row>
    <row r="59" spans="1:10" ht="20.25" customHeight="1" outlineLevel="1">
      <c r="A59" s="805"/>
      <c r="B59" s="178"/>
      <c r="C59" s="187" t="s">
        <v>293</v>
      </c>
      <c r="D59" s="179"/>
      <c r="E59" s="769"/>
      <c r="F59" s="769"/>
      <c r="G59" s="769"/>
      <c r="H59" s="179"/>
      <c r="I59" s="124">
        <v>7006</v>
      </c>
      <c r="J59" s="179"/>
    </row>
    <row r="60" spans="1:10" ht="20.25" customHeight="1" outlineLevel="1">
      <c r="A60" s="805"/>
      <c r="B60" s="178"/>
      <c r="C60" s="187" t="s">
        <v>293</v>
      </c>
      <c r="D60" s="179"/>
      <c r="E60" s="769"/>
      <c r="F60" s="769"/>
      <c r="G60" s="769"/>
      <c r="H60" s="179"/>
      <c r="I60" s="124">
        <v>7006</v>
      </c>
      <c r="J60" s="179"/>
    </row>
    <row r="61" spans="1:10" ht="20.25" customHeight="1" outlineLevel="1">
      <c r="A61" s="805"/>
      <c r="B61" s="178"/>
      <c r="C61" s="187" t="s">
        <v>294</v>
      </c>
      <c r="D61" s="179"/>
      <c r="E61" s="769"/>
      <c r="F61" s="769"/>
      <c r="G61" s="769"/>
      <c r="H61" s="179"/>
      <c r="I61" s="124">
        <v>7006</v>
      </c>
      <c r="J61" s="179"/>
    </row>
    <row r="62" spans="1:10" ht="20.25" customHeight="1" outlineLevel="1">
      <c r="A62" s="805"/>
      <c r="B62" s="178"/>
      <c r="C62" s="187" t="s">
        <v>294</v>
      </c>
      <c r="D62" s="179"/>
      <c r="E62" s="769"/>
      <c r="F62" s="769"/>
      <c r="G62" s="769"/>
      <c r="H62" s="179"/>
      <c r="I62" s="124">
        <v>7006</v>
      </c>
      <c r="J62" s="179"/>
    </row>
    <row r="63" spans="1:10" ht="20.25" customHeight="1" outlineLevel="1">
      <c r="A63" s="805"/>
      <c r="B63" s="178" t="s">
        <v>259</v>
      </c>
      <c r="C63" s="142" t="s">
        <v>295</v>
      </c>
      <c r="D63" s="12"/>
      <c r="E63" s="769"/>
      <c r="F63" s="769"/>
      <c r="G63" s="769"/>
      <c r="H63" s="179"/>
      <c r="I63" s="124">
        <v>7006</v>
      </c>
      <c r="J63" s="179"/>
    </row>
    <row r="64" spans="1:10" ht="20.25" customHeight="1" outlineLevel="1">
      <c r="A64" s="805"/>
      <c r="B64" s="178" t="s">
        <v>260</v>
      </c>
      <c r="C64" s="142" t="s">
        <v>296</v>
      </c>
      <c r="D64" s="12"/>
      <c r="E64" s="769"/>
      <c r="F64" s="769"/>
      <c r="G64" s="769"/>
      <c r="H64" s="179"/>
      <c r="I64" s="124">
        <v>7006</v>
      </c>
      <c r="J64" s="179"/>
    </row>
    <row r="65" spans="1:10" ht="20.25" customHeight="1" outlineLevel="1">
      <c r="A65" s="805"/>
      <c r="B65" s="178" t="s">
        <v>261</v>
      </c>
      <c r="C65" s="142" t="s">
        <v>297</v>
      </c>
      <c r="D65" s="12"/>
      <c r="E65" s="769"/>
      <c r="F65" s="769"/>
      <c r="G65" s="769"/>
      <c r="H65" s="179"/>
      <c r="I65" s="124">
        <v>7006</v>
      </c>
      <c r="J65" s="179"/>
    </row>
    <row r="66" spans="1:10" ht="20.25" customHeight="1" outlineLevel="1">
      <c r="A66" s="805"/>
      <c r="B66" s="178" t="s">
        <v>262</v>
      </c>
      <c r="C66" s="142" t="s">
        <v>298</v>
      </c>
      <c r="D66" s="12"/>
      <c r="E66" s="769"/>
      <c r="F66" s="769"/>
      <c r="G66" s="769"/>
      <c r="H66" s="179"/>
      <c r="I66" s="124">
        <v>7006</v>
      </c>
      <c r="J66" s="179"/>
    </row>
    <row r="67" spans="1:10" ht="20.25" customHeight="1" outlineLevel="1">
      <c r="A67" s="805"/>
      <c r="B67" s="178" t="s">
        <v>263</v>
      </c>
      <c r="C67" s="142" t="s">
        <v>299</v>
      </c>
      <c r="D67" s="12"/>
      <c r="E67" s="769"/>
      <c r="F67" s="769"/>
      <c r="G67" s="769"/>
      <c r="H67" s="179"/>
      <c r="I67" s="124">
        <v>7006</v>
      </c>
      <c r="J67" s="179"/>
    </row>
    <row r="68" spans="1:10" ht="20.25" customHeight="1" outlineLevel="1">
      <c r="A68" s="805"/>
      <c r="B68" s="178"/>
      <c r="C68" s="187" t="s">
        <v>300</v>
      </c>
      <c r="D68" s="179"/>
      <c r="E68" s="769"/>
      <c r="F68" s="769"/>
      <c r="G68" s="769"/>
      <c r="H68" s="179"/>
      <c r="I68" s="124">
        <v>7006</v>
      </c>
      <c r="J68" s="179"/>
    </row>
    <row r="69" spans="1:10" ht="20.25" customHeight="1">
      <c r="A69" s="805"/>
      <c r="B69" s="178"/>
      <c r="C69" s="187" t="s">
        <v>300</v>
      </c>
      <c r="D69" s="179"/>
      <c r="E69" s="769"/>
      <c r="F69" s="769"/>
      <c r="G69" s="769"/>
      <c r="H69" s="179"/>
      <c r="I69" s="124">
        <v>7006</v>
      </c>
      <c r="J69" s="179"/>
    </row>
    <row r="70" spans="1:10" ht="20.25" customHeight="1" outlineLevel="1">
      <c r="A70" s="805"/>
      <c r="B70" s="178" t="s">
        <v>264</v>
      </c>
      <c r="C70" s="142" t="s">
        <v>301</v>
      </c>
      <c r="D70" s="12"/>
      <c r="E70" s="769"/>
      <c r="F70" s="769"/>
      <c r="G70" s="769"/>
      <c r="H70" s="179"/>
      <c r="I70" s="124">
        <v>7006</v>
      </c>
      <c r="J70" s="179"/>
    </row>
    <row r="71" spans="1:10" ht="20.25" customHeight="1" outlineLevel="1">
      <c r="A71" s="805"/>
      <c r="B71" s="178" t="s">
        <v>265</v>
      </c>
      <c r="C71" s="142" t="s">
        <v>302</v>
      </c>
      <c r="D71" s="12"/>
      <c r="E71" s="769"/>
      <c r="F71" s="769"/>
      <c r="G71" s="769"/>
      <c r="H71" s="179"/>
      <c r="I71" s="124">
        <v>7006</v>
      </c>
      <c r="J71" s="179"/>
    </row>
    <row r="72" spans="1:10" ht="20.25" customHeight="1" outlineLevel="1">
      <c r="A72" s="805"/>
      <c r="B72" s="178" t="s">
        <v>266</v>
      </c>
      <c r="C72" s="142" t="s">
        <v>303</v>
      </c>
      <c r="D72" s="12"/>
      <c r="E72" s="769"/>
      <c r="F72" s="769"/>
      <c r="G72" s="769"/>
      <c r="H72" s="179"/>
      <c r="I72" s="124">
        <v>7006</v>
      </c>
      <c r="J72" s="179"/>
    </row>
    <row r="73" spans="1:10" ht="20.25" customHeight="1" outlineLevel="1">
      <c r="A73" s="805"/>
      <c r="B73" s="178" t="s">
        <v>267</v>
      </c>
      <c r="C73" s="142" t="s">
        <v>304</v>
      </c>
      <c r="D73" s="12"/>
      <c r="E73" s="769"/>
      <c r="F73" s="769"/>
      <c r="G73" s="769"/>
      <c r="H73" s="179"/>
      <c r="I73" s="124">
        <v>7006</v>
      </c>
      <c r="J73" s="179"/>
    </row>
    <row r="74" spans="1:10" ht="20.25" customHeight="1" outlineLevel="1">
      <c r="A74" s="805"/>
      <c r="B74" s="178" t="s">
        <v>305</v>
      </c>
      <c r="C74" s="142" t="s">
        <v>306</v>
      </c>
      <c r="D74" s="12"/>
      <c r="E74" s="769"/>
      <c r="F74" s="769"/>
      <c r="G74" s="769"/>
      <c r="H74" s="179"/>
      <c r="I74" s="124">
        <v>7006</v>
      </c>
      <c r="J74" s="179"/>
    </row>
    <row r="75" spans="1:10" ht="20.25" customHeight="1">
      <c r="A75" s="805"/>
      <c r="B75" s="178" t="s">
        <v>307</v>
      </c>
      <c r="C75" s="142" t="s">
        <v>308</v>
      </c>
      <c r="D75" s="12"/>
      <c r="E75" s="769"/>
      <c r="F75" s="769"/>
      <c r="G75" s="769"/>
      <c r="H75" s="179"/>
      <c r="I75" s="124">
        <v>7006</v>
      </c>
      <c r="J75" s="179"/>
    </row>
    <row r="76" spans="1:10" ht="20.25" customHeight="1">
      <c r="A76" s="805"/>
      <c r="B76" s="178" t="s">
        <v>309</v>
      </c>
      <c r="C76" s="142" t="s">
        <v>310</v>
      </c>
      <c r="D76" s="12"/>
      <c r="E76" s="769"/>
      <c r="F76" s="769"/>
      <c r="G76" s="769"/>
      <c r="H76" s="179"/>
      <c r="I76" s="124">
        <v>7006</v>
      </c>
      <c r="J76" s="179"/>
    </row>
    <row r="77" spans="1:10" s="177" customFormat="1" ht="21.75" customHeight="1" outlineLevel="1">
      <c r="A77" s="805"/>
      <c r="B77" s="269">
        <v>7</v>
      </c>
      <c r="C77" s="812" t="s">
        <v>311</v>
      </c>
      <c r="D77" s="812"/>
      <c r="E77" s="812"/>
      <c r="F77" s="812"/>
      <c r="G77" s="812"/>
      <c r="H77" s="812"/>
      <c r="I77" s="124">
        <v>7007</v>
      </c>
      <c r="J77" s="115">
        <f>SUM(J79:J85)</f>
        <v>0</v>
      </c>
    </row>
    <row r="78" spans="1:10" ht="21.95" customHeight="1" outlineLevel="1">
      <c r="A78" s="805"/>
      <c r="B78" s="174"/>
      <c r="C78" s="175" t="s">
        <v>1</v>
      </c>
      <c r="D78" s="816" t="s">
        <v>312</v>
      </c>
      <c r="E78" s="816"/>
      <c r="F78" s="815" t="s">
        <v>289</v>
      </c>
      <c r="G78" s="815"/>
      <c r="H78" s="186" t="s">
        <v>256</v>
      </c>
      <c r="I78" s="16" t="s">
        <v>44</v>
      </c>
      <c r="J78" s="16" t="s">
        <v>257</v>
      </c>
    </row>
    <row r="79" spans="1:10" ht="20.25" customHeight="1" outlineLevel="1">
      <c r="A79" s="805"/>
      <c r="B79" s="178" t="s">
        <v>258</v>
      </c>
      <c r="C79" s="142" t="s">
        <v>313</v>
      </c>
      <c r="D79" s="769"/>
      <c r="E79" s="769"/>
      <c r="F79" s="769"/>
      <c r="G79" s="769"/>
      <c r="H79" s="179"/>
      <c r="I79" s="124">
        <v>7007</v>
      </c>
      <c r="J79" s="179"/>
    </row>
    <row r="80" spans="1:10" ht="20.25" customHeight="1" outlineLevel="1">
      <c r="A80" s="805"/>
      <c r="B80" s="178" t="s">
        <v>259</v>
      </c>
      <c r="C80" s="142" t="s">
        <v>314</v>
      </c>
      <c r="D80" s="769"/>
      <c r="E80" s="769"/>
      <c r="F80" s="769"/>
      <c r="G80" s="769"/>
      <c r="H80" s="179"/>
      <c r="I80" s="124">
        <v>7007</v>
      </c>
      <c r="J80" s="179"/>
    </row>
    <row r="81" spans="1:10" ht="20.25" customHeight="1" outlineLevel="1">
      <c r="A81" s="805"/>
      <c r="B81" s="178" t="s">
        <v>260</v>
      </c>
      <c r="C81" s="142" t="s">
        <v>299</v>
      </c>
      <c r="D81" s="769"/>
      <c r="E81" s="769"/>
      <c r="F81" s="769"/>
      <c r="G81" s="769"/>
      <c r="H81" s="179"/>
      <c r="I81" s="124">
        <v>7007</v>
      </c>
      <c r="J81" s="179"/>
    </row>
    <row r="82" spans="1:10" ht="20.25" customHeight="1" outlineLevel="1">
      <c r="A82" s="805"/>
      <c r="B82" s="178" t="s">
        <v>261</v>
      </c>
      <c r="C82" s="142" t="s">
        <v>315</v>
      </c>
      <c r="D82" s="769"/>
      <c r="E82" s="769"/>
      <c r="F82" s="769"/>
      <c r="G82" s="769"/>
      <c r="H82" s="179"/>
      <c r="I82" s="124">
        <v>7007</v>
      </c>
      <c r="J82" s="179"/>
    </row>
    <row r="83" spans="1:10" ht="20.25" customHeight="1" outlineLevel="1">
      <c r="A83" s="805"/>
      <c r="B83" s="178" t="s">
        <v>262</v>
      </c>
      <c r="C83" s="142" t="s">
        <v>316</v>
      </c>
      <c r="D83" s="769"/>
      <c r="E83" s="769"/>
      <c r="F83" s="769"/>
      <c r="G83" s="769"/>
      <c r="H83" s="179"/>
      <c r="I83" s="124">
        <v>7007</v>
      </c>
      <c r="J83" s="179"/>
    </row>
    <row r="84" spans="1:10" ht="20.25" customHeight="1" outlineLevel="1">
      <c r="A84" s="805"/>
      <c r="B84" s="178" t="s">
        <v>263</v>
      </c>
      <c r="C84" s="142" t="s">
        <v>304</v>
      </c>
      <c r="D84" s="769"/>
      <c r="E84" s="769"/>
      <c r="F84" s="769"/>
      <c r="G84" s="769"/>
      <c r="H84" s="179"/>
      <c r="I84" s="124">
        <v>7007</v>
      </c>
      <c r="J84" s="179"/>
    </row>
    <row r="85" spans="1:10" ht="20.25" customHeight="1" outlineLevel="1">
      <c r="A85" s="805"/>
      <c r="B85" s="178" t="s">
        <v>264</v>
      </c>
      <c r="C85" s="188" t="s">
        <v>310</v>
      </c>
      <c r="D85" s="769"/>
      <c r="E85" s="769"/>
      <c r="F85" s="769"/>
      <c r="G85" s="769"/>
      <c r="H85" s="179"/>
      <c r="I85" s="124">
        <v>7007</v>
      </c>
      <c r="J85" s="179"/>
    </row>
    <row r="86" spans="1:10" s="177" customFormat="1" ht="21.95" customHeight="1" outlineLevel="1">
      <c r="A86" s="807" t="s">
        <v>317</v>
      </c>
      <c r="B86" s="269">
        <v>8</v>
      </c>
      <c r="C86" s="812" t="s">
        <v>588</v>
      </c>
      <c r="D86" s="812"/>
      <c r="E86" s="812"/>
      <c r="F86" s="812"/>
      <c r="G86" s="812"/>
      <c r="H86" s="812"/>
      <c r="I86" s="20">
        <v>7008</v>
      </c>
      <c r="J86" s="115">
        <f>SUM(J88:J92)</f>
        <v>0</v>
      </c>
    </row>
    <row r="87" spans="1:10" ht="38.25" customHeight="1" outlineLevel="1">
      <c r="A87" s="807"/>
      <c r="B87" s="174"/>
      <c r="C87" s="175" t="s">
        <v>318</v>
      </c>
      <c r="D87" s="818" t="s">
        <v>319</v>
      </c>
      <c r="E87" s="818"/>
      <c r="F87" s="819" t="s">
        <v>320</v>
      </c>
      <c r="G87" s="819"/>
      <c r="H87" s="189" t="s">
        <v>321</v>
      </c>
      <c r="I87" s="16" t="s">
        <v>44</v>
      </c>
      <c r="J87" s="16" t="s">
        <v>257</v>
      </c>
    </row>
    <row r="88" spans="1:10" ht="20.25" customHeight="1" outlineLevel="1">
      <c r="A88" s="807"/>
      <c r="B88" s="178" t="s">
        <v>258</v>
      </c>
      <c r="C88" s="179"/>
      <c r="D88" s="769"/>
      <c r="E88" s="769"/>
      <c r="F88" s="769"/>
      <c r="G88" s="769"/>
      <c r="H88" s="179"/>
      <c r="I88" s="20">
        <v>7008</v>
      </c>
      <c r="J88" s="179"/>
    </row>
    <row r="89" spans="1:10" ht="20.25" customHeight="1" outlineLevel="1">
      <c r="A89" s="807"/>
      <c r="B89" s="178" t="s">
        <v>259</v>
      </c>
      <c r="C89" s="179"/>
      <c r="D89" s="769"/>
      <c r="E89" s="769"/>
      <c r="F89" s="769"/>
      <c r="G89" s="769"/>
      <c r="H89" s="179"/>
      <c r="I89" s="20">
        <v>7008</v>
      </c>
      <c r="J89" s="179"/>
    </row>
    <row r="90" spans="1:10" ht="20.25" customHeight="1" outlineLevel="1">
      <c r="A90" s="807"/>
      <c r="B90" s="178" t="s">
        <v>260</v>
      </c>
      <c r="C90" s="179"/>
      <c r="D90" s="769"/>
      <c r="E90" s="769"/>
      <c r="F90" s="769"/>
      <c r="G90" s="769"/>
      <c r="H90" s="179"/>
      <c r="I90" s="20">
        <v>7008</v>
      </c>
      <c r="J90" s="179"/>
    </row>
    <row r="91" spans="1:10" ht="20.25" customHeight="1" outlineLevel="1">
      <c r="A91" s="807"/>
      <c r="B91" s="178" t="s">
        <v>261</v>
      </c>
      <c r="C91" s="179"/>
      <c r="D91" s="769"/>
      <c r="E91" s="769"/>
      <c r="F91" s="769"/>
      <c r="G91" s="769"/>
      <c r="H91" s="179"/>
      <c r="I91" s="20">
        <v>7008</v>
      </c>
      <c r="J91" s="179"/>
    </row>
    <row r="92" spans="1:10" ht="20.25" customHeight="1" outlineLevel="1">
      <c r="A92" s="807"/>
      <c r="B92" s="178" t="s">
        <v>262</v>
      </c>
      <c r="C92" s="179"/>
      <c r="D92" s="769"/>
      <c r="E92" s="769"/>
      <c r="F92" s="769"/>
      <c r="G92" s="769"/>
      <c r="H92" s="179"/>
      <c r="I92" s="20">
        <v>7008</v>
      </c>
      <c r="J92" s="179"/>
    </row>
    <row r="93" spans="1:10" ht="21.95" customHeight="1">
      <c r="A93" s="118" t="s">
        <v>279</v>
      </c>
      <c r="I93" s="172" t="s">
        <v>71</v>
      </c>
      <c r="J93" s="190" t="str">
        <f>IF(J42="","",J42)</f>
        <v/>
      </c>
    </row>
    <row r="94" spans="1:10" ht="21.95" customHeight="1">
      <c r="A94" s="820" t="s">
        <v>245</v>
      </c>
      <c r="B94" s="820"/>
      <c r="C94" s="820"/>
      <c r="D94" s="820"/>
      <c r="E94" s="820"/>
      <c r="F94" s="820"/>
      <c r="G94" s="820"/>
      <c r="H94" s="820"/>
      <c r="I94" s="820"/>
      <c r="J94" s="173" t="s">
        <v>322</v>
      </c>
    </row>
    <row r="95" spans="1:10" s="136" customFormat="1" ht="21.95" customHeight="1">
      <c r="A95" s="761" t="s">
        <v>37</v>
      </c>
      <c r="B95" s="761"/>
      <c r="C95" s="723">
        <f>IF(C2="","",C2)</f>
        <v>0</v>
      </c>
      <c r="D95" s="723"/>
      <c r="E95" s="723"/>
      <c r="F95" s="723"/>
      <c r="G95" s="723"/>
      <c r="H95" s="723"/>
      <c r="I95" s="16" t="s">
        <v>38</v>
      </c>
      <c r="J95" s="16" t="str">
        <f>J2</f>
        <v>2021</v>
      </c>
    </row>
    <row r="96" spans="1:10" s="136" customFormat="1" ht="21.95" customHeight="1">
      <c r="A96" s="761" t="s">
        <v>39</v>
      </c>
      <c r="B96" s="761"/>
      <c r="C96" s="800">
        <f>IF(C3="","",C3)</f>
        <v>0</v>
      </c>
      <c r="D96" s="800"/>
      <c r="E96" s="800"/>
      <c r="F96" s="800"/>
      <c r="G96" s="800"/>
      <c r="H96" s="800"/>
      <c r="I96" s="16" t="s">
        <v>40</v>
      </c>
      <c r="J96" s="183" t="str">
        <f>IF(J3="","",J3)</f>
        <v>-</v>
      </c>
    </row>
    <row r="97" spans="1:10" s="180" customFormat="1" ht="21.95" customHeight="1" outlineLevel="1">
      <c r="A97" s="805" t="s">
        <v>323</v>
      </c>
      <c r="B97" s="269">
        <v>9</v>
      </c>
      <c r="C97" s="812" t="s">
        <v>324</v>
      </c>
      <c r="D97" s="812"/>
      <c r="E97" s="812"/>
      <c r="F97" s="812"/>
      <c r="G97" s="812"/>
      <c r="H97" s="812"/>
      <c r="I97" s="191">
        <v>7009</v>
      </c>
      <c r="J97" s="115">
        <f>SUM(J99:J101)</f>
        <v>0</v>
      </c>
    </row>
    <row r="98" spans="1:10" ht="21.95" customHeight="1" outlineLevel="1">
      <c r="A98" s="805"/>
      <c r="B98" s="174"/>
      <c r="C98" s="815" t="s">
        <v>43</v>
      </c>
      <c r="D98" s="815"/>
      <c r="E98" s="815"/>
      <c r="F98" s="815"/>
      <c r="G98" s="815"/>
      <c r="H98" s="815"/>
      <c r="I98" s="16" t="s">
        <v>44</v>
      </c>
      <c r="J98" s="16" t="s">
        <v>257</v>
      </c>
    </row>
    <row r="99" spans="1:10" ht="21.95" customHeight="1" outlineLevel="1">
      <c r="A99" s="805"/>
      <c r="B99" s="178" t="s">
        <v>258</v>
      </c>
      <c r="C99" s="776" t="s">
        <v>325</v>
      </c>
      <c r="D99" s="776"/>
      <c r="E99" s="776"/>
      <c r="F99" s="776"/>
      <c r="G99" s="776"/>
      <c r="H99" s="776"/>
      <c r="I99" s="191">
        <v>7009</v>
      </c>
      <c r="J99" s="179"/>
    </row>
    <row r="100" spans="1:10" ht="21.95" customHeight="1" outlineLevel="1">
      <c r="A100" s="805"/>
      <c r="B100" s="178" t="s">
        <v>259</v>
      </c>
      <c r="C100" s="776" t="s">
        <v>326</v>
      </c>
      <c r="D100" s="776"/>
      <c r="E100" s="776"/>
      <c r="F100" s="776"/>
      <c r="G100" s="776"/>
      <c r="H100" s="776"/>
      <c r="I100" s="191">
        <v>7009</v>
      </c>
      <c r="J100" s="179"/>
    </row>
    <row r="101" spans="1:10" ht="21.95" customHeight="1" outlineLevel="1">
      <c r="A101" s="805"/>
      <c r="B101" s="178" t="s">
        <v>260</v>
      </c>
      <c r="C101" s="776" t="s">
        <v>327</v>
      </c>
      <c r="D101" s="776"/>
      <c r="E101" s="776"/>
      <c r="F101" s="776"/>
      <c r="G101" s="776"/>
      <c r="H101" s="776"/>
      <c r="I101" s="191">
        <v>7009</v>
      </c>
      <c r="J101" s="179"/>
    </row>
    <row r="102" spans="1:10" s="180" customFormat="1" ht="21.95" customHeight="1" outlineLevel="1">
      <c r="A102" s="811" t="s">
        <v>328</v>
      </c>
      <c r="B102" s="269">
        <v>10</v>
      </c>
      <c r="C102" s="814" t="s">
        <v>329</v>
      </c>
      <c r="D102" s="814"/>
      <c r="E102" s="814"/>
      <c r="F102" s="814"/>
      <c r="G102" s="814"/>
      <c r="H102" s="814"/>
      <c r="I102" s="191">
        <v>7010</v>
      </c>
      <c r="J102" s="115">
        <f>SUM(J104:J107)</f>
        <v>0</v>
      </c>
    </row>
    <row r="103" spans="1:10" ht="21.95" customHeight="1" outlineLevel="1">
      <c r="A103" s="811"/>
      <c r="B103" s="174"/>
      <c r="C103" s="815" t="s">
        <v>43</v>
      </c>
      <c r="D103" s="815"/>
      <c r="E103" s="815"/>
      <c r="F103" s="815"/>
      <c r="G103" s="815"/>
      <c r="H103" s="815"/>
      <c r="I103" s="16" t="s">
        <v>44</v>
      </c>
      <c r="J103" s="16" t="s">
        <v>257</v>
      </c>
    </row>
    <row r="104" spans="1:10" ht="21.95" customHeight="1" outlineLevel="1">
      <c r="A104" s="811"/>
      <c r="B104" s="178" t="s">
        <v>258</v>
      </c>
      <c r="C104" s="776" t="s">
        <v>285</v>
      </c>
      <c r="D104" s="776"/>
      <c r="E104" s="776"/>
      <c r="F104" s="776"/>
      <c r="G104" s="776"/>
      <c r="H104" s="776"/>
      <c r="I104" s="191">
        <v>7010</v>
      </c>
      <c r="J104" s="179"/>
    </row>
    <row r="105" spans="1:10" ht="21.95" customHeight="1" outlineLevel="1">
      <c r="A105" s="811"/>
      <c r="B105" s="178" t="s">
        <v>259</v>
      </c>
      <c r="C105" s="776" t="s">
        <v>285</v>
      </c>
      <c r="D105" s="776"/>
      <c r="E105" s="776"/>
      <c r="F105" s="776"/>
      <c r="G105" s="776"/>
      <c r="H105" s="776"/>
      <c r="I105" s="191">
        <v>7010</v>
      </c>
      <c r="J105" s="179"/>
    </row>
    <row r="106" spans="1:10" ht="21.95" customHeight="1" outlineLevel="1">
      <c r="A106" s="811"/>
      <c r="B106" s="178" t="s">
        <v>260</v>
      </c>
      <c r="C106" s="776" t="s">
        <v>285</v>
      </c>
      <c r="D106" s="776"/>
      <c r="E106" s="776"/>
      <c r="F106" s="776"/>
      <c r="G106" s="776"/>
      <c r="H106" s="776"/>
      <c r="I106" s="191">
        <v>7010</v>
      </c>
      <c r="J106" s="179"/>
    </row>
    <row r="107" spans="1:10" ht="21.95" customHeight="1" outlineLevel="1">
      <c r="A107" s="811"/>
      <c r="B107" s="178" t="s">
        <v>261</v>
      </c>
      <c r="C107" s="776" t="s">
        <v>285</v>
      </c>
      <c r="D107" s="776"/>
      <c r="E107" s="776"/>
      <c r="F107" s="776"/>
      <c r="G107" s="776"/>
      <c r="H107" s="776"/>
      <c r="I107" s="191">
        <v>7010</v>
      </c>
      <c r="J107" s="179"/>
    </row>
    <row r="108" spans="1:10" s="180" customFormat="1" ht="21.95" customHeight="1" outlineLevel="1">
      <c r="A108" s="811" t="s">
        <v>330</v>
      </c>
      <c r="B108" s="269">
        <v>11</v>
      </c>
      <c r="C108" s="812" t="s">
        <v>331</v>
      </c>
      <c r="D108" s="812"/>
      <c r="E108" s="812"/>
      <c r="F108" s="812"/>
      <c r="G108" s="812"/>
      <c r="H108" s="812"/>
      <c r="I108" s="191">
        <v>7011</v>
      </c>
      <c r="J108" s="115">
        <f>SUM(J110:J113)</f>
        <v>0</v>
      </c>
    </row>
    <row r="109" spans="1:10" ht="21.95" customHeight="1" outlineLevel="1">
      <c r="A109" s="811"/>
      <c r="B109" s="174"/>
      <c r="C109" s="815" t="s">
        <v>43</v>
      </c>
      <c r="D109" s="815"/>
      <c r="E109" s="815"/>
      <c r="F109" s="815"/>
      <c r="G109" s="815"/>
      <c r="H109" s="815"/>
      <c r="I109" s="16" t="s">
        <v>44</v>
      </c>
      <c r="J109" s="16" t="s">
        <v>257</v>
      </c>
    </row>
    <row r="110" spans="1:10" ht="21.95" customHeight="1" outlineLevel="1">
      <c r="A110" s="811"/>
      <c r="B110" s="178" t="s">
        <v>258</v>
      </c>
      <c r="C110" s="776" t="s">
        <v>285</v>
      </c>
      <c r="D110" s="776"/>
      <c r="E110" s="776"/>
      <c r="F110" s="776"/>
      <c r="G110" s="776"/>
      <c r="H110" s="776"/>
      <c r="I110" s="191">
        <v>7011</v>
      </c>
      <c r="J110" s="179"/>
    </row>
    <row r="111" spans="1:10" ht="21.95" customHeight="1" outlineLevel="1">
      <c r="A111" s="811"/>
      <c r="B111" s="178" t="s">
        <v>259</v>
      </c>
      <c r="C111" s="776" t="s">
        <v>285</v>
      </c>
      <c r="D111" s="776"/>
      <c r="E111" s="776"/>
      <c r="F111" s="776"/>
      <c r="G111" s="776"/>
      <c r="H111" s="776"/>
      <c r="I111" s="191">
        <v>7011</v>
      </c>
      <c r="J111" s="179"/>
    </row>
    <row r="112" spans="1:10" ht="21.95" customHeight="1" outlineLevel="1">
      <c r="A112" s="811"/>
      <c r="B112" s="178" t="s">
        <v>260</v>
      </c>
      <c r="C112" s="776" t="s">
        <v>285</v>
      </c>
      <c r="D112" s="776"/>
      <c r="E112" s="776"/>
      <c r="F112" s="776"/>
      <c r="G112" s="776"/>
      <c r="H112" s="776"/>
      <c r="I112" s="191">
        <v>7011</v>
      </c>
      <c r="J112" s="179"/>
    </row>
    <row r="113" spans="1:10" ht="21.95" customHeight="1" outlineLevel="1">
      <c r="A113" s="811"/>
      <c r="B113" s="178" t="s">
        <v>261</v>
      </c>
      <c r="C113" s="776" t="s">
        <v>285</v>
      </c>
      <c r="D113" s="776"/>
      <c r="E113" s="776"/>
      <c r="F113" s="776"/>
      <c r="G113" s="776"/>
      <c r="H113" s="776"/>
      <c r="I113" s="191">
        <v>7011</v>
      </c>
      <c r="J113" s="179"/>
    </row>
    <row r="114" spans="1:10" ht="21.95" customHeight="1">
      <c r="A114" s="811" t="s">
        <v>332</v>
      </c>
      <c r="B114" s="268">
        <v>12</v>
      </c>
      <c r="C114" s="812" t="s">
        <v>420</v>
      </c>
      <c r="D114" s="812"/>
      <c r="E114" s="812"/>
      <c r="F114" s="812"/>
      <c r="G114" s="812"/>
      <c r="H114" s="812"/>
      <c r="I114" s="191">
        <v>7012</v>
      </c>
      <c r="J114" s="115">
        <f>J115</f>
        <v>0</v>
      </c>
    </row>
    <row r="115" spans="1:12" s="180" customFormat="1" ht="21.95" customHeight="1" outlineLevel="1">
      <c r="A115" s="811"/>
      <c r="B115" s="178"/>
      <c r="C115" s="711" t="s">
        <v>333</v>
      </c>
      <c r="D115" s="711"/>
      <c r="E115" s="711"/>
      <c r="F115" s="711"/>
      <c r="G115" s="711"/>
      <c r="H115" s="711"/>
      <c r="I115" s="191">
        <v>7012</v>
      </c>
      <c r="J115" s="179"/>
      <c r="L115" s="180" t="e">
        <f>+#REF!</f>
        <v>#REF!</v>
      </c>
    </row>
    <row r="116" spans="1:12" s="177" customFormat="1" ht="21.95" customHeight="1" outlineLevel="1">
      <c r="A116" s="805" t="s">
        <v>334</v>
      </c>
      <c r="B116" s="268">
        <v>13</v>
      </c>
      <c r="C116" s="812" t="s">
        <v>421</v>
      </c>
      <c r="D116" s="812"/>
      <c r="E116" s="812"/>
      <c r="F116" s="812"/>
      <c r="G116" s="812"/>
      <c r="H116" s="812"/>
      <c r="I116" s="191">
        <v>7013</v>
      </c>
      <c r="J116" s="115">
        <f>SUM(J118:J121)</f>
        <v>0</v>
      </c>
      <c r="L116" s="177" t="e">
        <f>+L115-J115</f>
        <v>#REF!</v>
      </c>
    </row>
    <row r="117" spans="1:10" ht="21.95" customHeight="1" outlineLevel="1">
      <c r="A117" s="805"/>
      <c r="B117" s="174"/>
      <c r="C117" s="817" t="s">
        <v>43</v>
      </c>
      <c r="D117" s="817"/>
      <c r="E117" s="817"/>
      <c r="F117" s="817"/>
      <c r="G117" s="817"/>
      <c r="H117" s="817"/>
      <c r="I117" s="16" t="s">
        <v>44</v>
      </c>
      <c r="J117" s="16" t="s">
        <v>257</v>
      </c>
    </row>
    <row r="118" spans="1:10" ht="21.95" customHeight="1" outlineLevel="1">
      <c r="A118" s="805"/>
      <c r="B118" s="178" t="s">
        <v>258</v>
      </c>
      <c r="C118" s="813"/>
      <c r="D118" s="813"/>
      <c r="E118" s="813"/>
      <c r="F118" s="813"/>
      <c r="G118" s="813"/>
      <c r="H118" s="813"/>
      <c r="I118" s="191">
        <v>7013</v>
      </c>
      <c r="J118" s="179"/>
    </row>
    <row r="119" spans="1:10" ht="21.95" customHeight="1" outlineLevel="1">
      <c r="A119" s="805"/>
      <c r="B119" s="178" t="s">
        <v>259</v>
      </c>
      <c r="C119" s="813"/>
      <c r="D119" s="813"/>
      <c r="E119" s="813"/>
      <c r="F119" s="813"/>
      <c r="G119" s="813"/>
      <c r="H119" s="813"/>
      <c r="I119" s="191">
        <v>7013</v>
      </c>
      <c r="J119" s="179"/>
    </row>
    <row r="120" spans="1:10" ht="21.95" customHeight="1" outlineLevel="1">
      <c r="A120" s="805"/>
      <c r="B120" s="178" t="s">
        <v>260</v>
      </c>
      <c r="C120" s="813"/>
      <c r="D120" s="813"/>
      <c r="E120" s="813"/>
      <c r="F120" s="813"/>
      <c r="G120" s="813"/>
      <c r="H120" s="813"/>
      <c r="I120" s="191">
        <v>7013</v>
      </c>
      <c r="J120" s="179"/>
    </row>
    <row r="121" spans="1:10" ht="21.95" customHeight="1" outlineLevel="1">
      <c r="A121" s="805"/>
      <c r="B121" s="178" t="s">
        <v>261</v>
      </c>
      <c r="C121" s="813"/>
      <c r="D121" s="813"/>
      <c r="E121" s="813"/>
      <c r="F121" s="813"/>
      <c r="G121" s="813"/>
      <c r="H121" s="813"/>
      <c r="I121" s="191">
        <v>7013</v>
      </c>
      <c r="J121" s="179"/>
    </row>
    <row r="122" spans="1:10" s="177" customFormat="1" ht="21.95" customHeight="1" outlineLevel="1">
      <c r="A122" s="811" t="s">
        <v>335</v>
      </c>
      <c r="B122" s="268">
        <v>14</v>
      </c>
      <c r="C122" s="650" t="s">
        <v>336</v>
      </c>
      <c r="D122" s="650"/>
      <c r="E122" s="650"/>
      <c r="F122" s="650"/>
      <c r="G122" s="650"/>
      <c r="H122" s="650"/>
      <c r="I122" s="16">
        <v>7014</v>
      </c>
      <c r="J122" s="115">
        <f>SUM(J124:J127)</f>
        <v>0</v>
      </c>
    </row>
    <row r="123" spans="1:10" ht="21.95" customHeight="1" outlineLevel="1">
      <c r="A123" s="811"/>
      <c r="B123" s="174"/>
      <c r="C123" s="817" t="s">
        <v>43</v>
      </c>
      <c r="D123" s="817"/>
      <c r="E123" s="817"/>
      <c r="F123" s="817"/>
      <c r="G123" s="817"/>
      <c r="H123" s="817"/>
      <c r="I123" s="16" t="s">
        <v>44</v>
      </c>
      <c r="J123" s="16" t="s">
        <v>257</v>
      </c>
    </row>
    <row r="124" spans="1:10" ht="21.95" customHeight="1" outlineLevel="1">
      <c r="A124" s="811"/>
      <c r="B124" s="178" t="s">
        <v>258</v>
      </c>
      <c r="C124" s="813"/>
      <c r="D124" s="813"/>
      <c r="E124" s="813"/>
      <c r="F124" s="813"/>
      <c r="G124" s="813"/>
      <c r="H124" s="813"/>
      <c r="I124" s="16">
        <v>7014</v>
      </c>
      <c r="J124" s="179"/>
    </row>
    <row r="125" spans="1:10" ht="21.95" customHeight="1" outlineLevel="1">
      <c r="A125" s="811"/>
      <c r="B125" s="178" t="s">
        <v>259</v>
      </c>
      <c r="C125" s="813"/>
      <c r="D125" s="813"/>
      <c r="E125" s="813"/>
      <c r="F125" s="813"/>
      <c r="G125" s="813"/>
      <c r="H125" s="813"/>
      <c r="I125" s="16">
        <v>7014</v>
      </c>
      <c r="J125" s="179"/>
    </row>
    <row r="126" spans="1:10" ht="21.95" customHeight="1" outlineLevel="1">
      <c r="A126" s="811"/>
      <c r="B126" s="178" t="s">
        <v>260</v>
      </c>
      <c r="C126" s="813"/>
      <c r="D126" s="813"/>
      <c r="E126" s="813"/>
      <c r="F126" s="813"/>
      <c r="G126" s="813"/>
      <c r="H126" s="813"/>
      <c r="I126" s="16">
        <v>7014</v>
      </c>
      <c r="J126" s="179"/>
    </row>
    <row r="127" spans="1:10" ht="21.95" customHeight="1">
      <c r="A127" s="811"/>
      <c r="B127" s="178" t="s">
        <v>261</v>
      </c>
      <c r="C127" s="813"/>
      <c r="D127" s="813"/>
      <c r="E127" s="813"/>
      <c r="F127" s="813"/>
      <c r="G127" s="813"/>
      <c r="H127" s="813"/>
      <c r="I127" s="16">
        <v>7014</v>
      </c>
      <c r="J127" s="179"/>
    </row>
    <row r="128" spans="1:10" s="177" customFormat="1" ht="21.95" customHeight="1" outlineLevel="1">
      <c r="A128" s="381"/>
      <c r="B128" s="268">
        <v>15</v>
      </c>
      <c r="C128" s="650" t="s">
        <v>532</v>
      </c>
      <c r="D128" s="650"/>
      <c r="E128" s="650"/>
      <c r="F128" s="650"/>
      <c r="G128" s="650"/>
      <c r="H128" s="650"/>
      <c r="I128" s="16">
        <v>7015</v>
      </c>
      <c r="J128" s="115">
        <f>SUM(J6)+SUM(J18)+SUM(J30)+SUM(J36)+SUM(J46)+SUM(J52)+SUM(J77)+SUM(J86)+SUM(J97)+SUM(J102)+SUM(J108)+SUM(J114)+SUM(J116)+SUM(J122)</f>
        <v>0</v>
      </c>
    </row>
    <row r="129" spans="1:10" s="177" customFormat="1" ht="21.95" customHeight="1" outlineLevel="1">
      <c r="A129" s="811" t="s">
        <v>533</v>
      </c>
      <c r="B129" s="268">
        <v>16</v>
      </c>
      <c r="C129" s="650" t="s">
        <v>534</v>
      </c>
      <c r="D129" s="650"/>
      <c r="E129" s="650"/>
      <c r="F129" s="650"/>
      <c r="G129" s="650"/>
      <c r="H129" s="650"/>
      <c r="I129" s="16">
        <v>7016</v>
      </c>
      <c r="J129" s="115"/>
    </row>
    <row r="130" spans="1:10" ht="21.95" customHeight="1" outlineLevel="1">
      <c r="A130" s="811"/>
      <c r="B130" s="174"/>
      <c r="C130" s="817" t="s">
        <v>43</v>
      </c>
      <c r="D130" s="817"/>
      <c r="E130" s="817"/>
      <c r="F130" s="817"/>
      <c r="G130" s="817"/>
      <c r="H130" s="817"/>
      <c r="I130" s="16" t="s">
        <v>44</v>
      </c>
      <c r="J130" s="16" t="s">
        <v>257</v>
      </c>
    </row>
    <row r="131" spans="1:10" ht="21.95" customHeight="1" outlineLevel="1">
      <c r="A131" s="811"/>
      <c r="B131" s="178" t="s">
        <v>258</v>
      </c>
      <c r="C131" s="813"/>
      <c r="D131" s="813"/>
      <c r="E131" s="813"/>
      <c r="F131" s="813"/>
      <c r="G131" s="813"/>
      <c r="H131" s="813"/>
      <c r="I131" s="16">
        <v>7016</v>
      </c>
      <c r="J131" s="179"/>
    </row>
    <row r="132" spans="1:10" ht="21.95" customHeight="1" outlineLevel="1">
      <c r="A132" s="811"/>
      <c r="B132" s="178" t="s">
        <v>259</v>
      </c>
      <c r="C132" s="813"/>
      <c r="D132" s="813"/>
      <c r="E132" s="813"/>
      <c r="F132" s="813"/>
      <c r="G132" s="813"/>
      <c r="H132" s="813"/>
      <c r="I132" s="16">
        <v>7016</v>
      </c>
      <c r="J132" s="179"/>
    </row>
    <row r="133" spans="1:10" ht="21.95" customHeight="1" outlineLevel="1">
      <c r="A133" s="811"/>
      <c r="B133" s="178" t="s">
        <v>260</v>
      </c>
      <c r="C133" s="813"/>
      <c r="D133" s="813"/>
      <c r="E133" s="813"/>
      <c r="F133" s="813"/>
      <c r="G133" s="813"/>
      <c r="H133" s="813"/>
      <c r="I133" s="16">
        <v>7016</v>
      </c>
      <c r="J133" s="179"/>
    </row>
    <row r="134" spans="1:10" ht="21.95" customHeight="1">
      <c r="A134" s="811"/>
      <c r="B134" s="178" t="s">
        <v>261</v>
      </c>
      <c r="C134" s="813"/>
      <c r="D134" s="813"/>
      <c r="E134" s="813"/>
      <c r="F134" s="813"/>
      <c r="G134" s="813"/>
      <c r="H134" s="813"/>
      <c r="I134" s="16">
        <v>7016</v>
      </c>
      <c r="J134" s="179"/>
    </row>
    <row r="135" spans="1:10" ht="21.95" customHeight="1">
      <c r="A135" s="192"/>
      <c r="B135" s="268">
        <v>17</v>
      </c>
      <c r="C135" s="650" t="s">
        <v>535</v>
      </c>
      <c r="D135" s="650"/>
      <c r="E135" s="650"/>
      <c r="F135" s="650"/>
      <c r="G135" s="650"/>
      <c r="H135" s="650"/>
      <c r="I135" s="16">
        <v>7019</v>
      </c>
      <c r="J135" s="115">
        <f>SUM(J128)+SUM(J129)</f>
        <v>0</v>
      </c>
    </row>
    <row r="136" spans="1:10" ht="21.95" customHeight="1">
      <c r="A136" s="118" t="s">
        <v>279</v>
      </c>
      <c r="I136" s="172" t="s">
        <v>71</v>
      </c>
      <c r="J136" s="190" t="str">
        <f>IF(J42="","",J42)</f>
        <v/>
      </c>
    </row>
    <row r="137" spans="1:10" ht="20.1" customHeight="1">
      <c r="A137" s="820" t="s">
        <v>245</v>
      </c>
      <c r="B137" s="820"/>
      <c r="C137" s="820"/>
      <c r="D137" s="820"/>
      <c r="E137" s="820"/>
      <c r="F137" s="820"/>
      <c r="G137" s="820"/>
      <c r="H137" s="820"/>
      <c r="I137" s="820"/>
      <c r="J137" s="173" t="s">
        <v>337</v>
      </c>
    </row>
    <row r="138" spans="1:10" s="136" customFormat="1" ht="20.1" customHeight="1">
      <c r="A138" s="761" t="s">
        <v>37</v>
      </c>
      <c r="B138" s="761"/>
      <c r="C138" s="723">
        <f>IF(C2="","",C2)</f>
        <v>0</v>
      </c>
      <c r="D138" s="723"/>
      <c r="E138" s="723"/>
      <c r="F138" s="723"/>
      <c r="G138" s="723"/>
      <c r="H138" s="723"/>
      <c r="I138" s="16" t="s">
        <v>38</v>
      </c>
      <c r="J138" s="16" t="str">
        <f>J2</f>
        <v>2021</v>
      </c>
    </row>
    <row r="139" spans="1:10" s="136" customFormat="1" ht="20.1" customHeight="1">
      <c r="A139" s="761" t="s">
        <v>39</v>
      </c>
      <c r="B139" s="761"/>
      <c r="C139" s="800">
        <f>IF(C3="","",C3)</f>
        <v>0</v>
      </c>
      <c r="D139" s="800"/>
      <c r="E139" s="800"/>
      <c r="F139" s="800"/>
      <c r="G139" s="800"/>
      <c r="H139" s="800"/>
      <c r="I139" s="16" t="s">
        <v>40</v>
      </c>
      <c r="J139" s="183" t="str">
        <f>IF(J3="","",J3)</f>
        <v>-</v>
      </c>
    </row>
    <row r="140" spans="1:10" s="177" customFormat="1" ht="20.1" customHeight="1" outlineLevel="1">
      <c r="A140" s="805" t="s">
        <v>338</v>
      </c>
      <c r="B140" s="268">
        <v>18</v>
      </c>
      <c r="C140" s="650" t="s">
        <v>636</v>
      </c>
      <c r="D140" s="650"/>
      <c r="E140" s="650"/>
      <c r="F140" s="650"/>
      <c r="G140" s="650"/>
      <c r="H140" s="650"/>
      <c r="I140" s="16">
        <v>7021</v>
      </c>
      <c r="J140" s="115">
        <f>SUM(J142:J149)</f>
        <v>0</v>
      </c>
    </row>
    <row r="141" spans="1:10" ht="20.1" customHeight="1" outlineLevel="1">
      <c r="A141" s="806"/>
      <c r="B141" s="174"/>
      <c r="C141" s="175" t="s">
        <v>1</v>
      </c>
      <c r="D141" s="816" t="s">
        <v>339</v>
      </c>
      <c r="E141" s="816"/>
      <c r="F141" s="816" t="s">
        <v>340</v>
      </c>
      <c r="G141" s="816"/>
      <c r="H141" s="816"/>
      <c r="I141" s="16" t="s">
        <v>44</v>
      </c>
      <c r="J141" s="16" t="s">
        <v>257</v>
      </c>
    </row>
    <row r="142" spans="1:10" ht="20.1" customHeight="1" outlineLevel="1">
      <c r="A142" s="806"/>
      <c r="B142" s="178" t="s">
        <v>258</v>
      </c>
      <c r="C142" s="142" t="s">
        <v>313</v>
      </c>
      <c r="D142" s="769"/>
      <c r="E142" s="769"/>
      <c r="F142" s="769"/>
      <c r="G142" s="769"/>
      <c r="H142" s="769"/>
      <c r="I142" s="30">
        <v>7021</v>
      </c>
      <c r="J142" s="179"/>
    </row>
    <row r="143" spans="1:10" ht="20.1" customHeight="1" outlineLevel="1">
      <c r="A143" s="806"/>
      <c r="B143" s="178" t="s">
        <v>259</v>
      </c>
      <c r="C143" s="142" t="s">
        <v>341</v>
      </c>
      <c r="D143" s="769"/>
      <c r="E143" s="769"/>
      <c r="F143" s="769"/>
      <c r="G143" s="769"/>
      <c r="H143" s="769"/>
      <c r="I143" s="30">
        <v>7021</v>
      </c>
      <c r="J143" s="179"/>
    </row>
    <row r="144" spans="1:10" ht="20.1" customHeight="1" outlineLevel="1">
      <c r="A144" s="806"/>
      <c r="B144" s="178" t="s">
        <v>260</v>
      </c>
      <c r="C144" s="142" t="s">
        <v>342</v>
      </c>
      <c r="D144" s="769"/>
      <c r="E144" s="769"/>
      <c r="F144" s="769"/>
      <c r="G144" s="769"/>
      <c r="H144" s="769"/>
      <c r="I144" s="30">
        <v>7021</v>
      </c>
      <c r="J144" s="179"/>
    </row>
    <row r="145" spans="1:10" ht="20.1" customHeight="1" outlineLevel="1">
      <c r="A145" s="806"/>
      <c r="B145" s="178" t="s">
        <v>261</v>
      </c>
      <c r="C145" s="142" t="s">
        <v>338</v>
      </c>
      <c r="D145" s="769"/>
      <c r="E145" s="769"/>
      <c r="F145" s="769"/>
      <c r="G145" s="769"/>
      <c r="H145" s="769"/>
      <c r="I145" s="30">
        <v>7021</v>
      </c>
      <c r="J145" s="179"/>
    </row>
    <row r="146" spans="1:10" ht="20.1" customHeight="1" outlineLevel="1">
      <c r="A146" s="806"/>
      <c r="B146" s="178" t="s">
        <v>262</v>
      </c>
      <c r="C146" s="142" t="s">
        <v>343</v>
      </c>
      <c r="D146" s="769"/>
      <c r="E146" s="769"/>
      <c r="F146" s="769"/>
      <c r="G146" s="769"/>
      <c r="H146" s="769"/>
      <c r="I146" s="30">
        <v>7021</v>
      </c>
      <c r="J146" s="179"/>
    </row>
    <row r="147" spans="1:10" ht="20.1" customHeight="1" outlineLevel="1">
      <c r="A147" s="806"/>
      <c r="B147" s="178" t="s">
        <v>263</v>
      </c>
      <c r="C147" s="142" t="s">
        <v>344</v>
      </c>
      <c r="D147" s="769"/>
      <c r="E147" s="769"/>
      <c r="F147" s="769"/>
      <c r="G147" s="769"/>
      <c r="H147" s="769"/>
      <c r="I147" s="30">
        <v>7021</v>
      </c>
      <c r="J147" s="179"/>
    </row>
    <row r="148" spans="1:12" ht="20.1" customHeight="1">
      <c r="A148" s="806"/>
      <c r="B148" s="178" t="s">
        <v>264</v>
      </c>
      <c r="C148" s="142" t="s">
        <v>345</v>
      </c>
      <c r="D148" s="769"/>
      <c r="E148" s="769"/>
      <c r="F148" s="769"/>
      <c r="G148" s="769"/>
      <c r="H148" s="769"/>
      <c r="I148" s="30">
        <v>7021</v>
      </c>
      <c r="J148" s="179"/>
      <c r="K148" s="184"/>
      <c r="L148" s="184"/>
    </row>
    <row r="149" spans="1:12" ht="20.1" customHeight="1">
      <c r="A149" s="806"/>
      <c r="B149" s="178" t="s">
        <v>265</v>
      </c>
      <c r="C149" s="142" t="s">
        <v>310</v>
      </c>
      <c r="D149" s="769"/>
      <c r="E149" s="769"/>
      <c r="F149" s="769"/>
      <c r="G149" s="769"/>
      <c r="H149" s="769"/>
      <c r="I149" s="30">
        <v>7021</v>
      </c>
      <c r="J149" s="179"/>
      <c r="K149" s="184"/>
      <c r="L149" s="184"/>
    </row>
    <row r="150" spans="1:12" ht="20.1" customHeight="1">
      <c r="A150" s="807"/>
      <c r="B150" s="268">
        <v>19</v>
      </c>
      <c r="C150" s="650" t="s">
        <v>589</v>
      </c>
      <c r="D150" s="650"/>
      <c r="E150" s="650"/>
      <c r="F150" s="650"/>
      <c r="G150" s="650"/>
      <c r="H150" s="650"/>
      <c r="I150" s="16">
        <v>7029</v>
      </c>
      <c r="J150" s="115">
        <f>J140</f>
        <v>0</v>
      </c>
      <c r="K150" s="184"/>
      <c r="L150" s="184"/>
    </row>
    <row r="151" spans="1:12" ht="20.1" customHeight="1">
      <c r="A151" s="805" t="s">
        <v>346</v>
      </c>
      <c r="B151" s="268">
        <v>20</v>
      </c>
      <c r="C151" s="743" t="s">
        <v>590</v>
      </c>
      <c r="D151" s="743"/>
      <c r="E151" s="743"/>
      <c r="F151" s="743"/>
      <c r="G151" s="743"/>
      <c r="H151" s="743"/>
      <c r="I151" s="30">
        <v>703001</v>
      </c>
      <c r="J151" s="115">
        <f>SUM(J135)-SUM(J140)</f>
        <v>0</v>
      </c>
      <c r="K151" s="184"/>
      <c r="L151" s="184" t="e">
        <f>+#REF!</f>
        <v>#REF!</v>
      </c>
    </row>
    <row r="152" spans="1:12" ht="20.1" customHeight="1">
      <c r="A152" s="806"/>
      <c r="B152" s="268">
        <v>21</v>
      </c>
      <c r="C152" s="743" t="s">
        <v>402</v>
      </c>
      <c r="D152" s="743"/>
      <c r="E152" s="743"/>
      <c r="F152" s="743"/>
      <c r="G152" s="743"/>
      <c r="H152" s="743"/>
      <c r="I152" s="30">
        <v>703002</v>
      </c>
      <c r="J152" s="179"/>
      <c r="K152" s="184"/>
      <c r="L152" s="184" t="e">
        <f>+J151-L151</f>
        <v>#REF!</v>
      </c>
    </row>
    <row r="153" spans="1:12" ht="20.1" customHeight="1">
      <c r="A153" s="806"/>
      <c r="B153" s="268">
        <v>22</v>
      </c>
      <c r="C153" s="650" t="s">
        <v>591</v>
      </c>
      <c r="D153" s="650"/>
      <c r="E153" s="650"/>
      <c r="F153" s="650"/>
      <c r="G153" s="650"/>
      <c r="H153" s="650"/>
      <c r="I153" s="30">
        <v>703003</v>
      </c>
      <c r="J153" s="115">
        <f>SUM(J151)-SUM(J152)</f>
        <v>0</v>
      </c>
      <c r="K153" s="184"/>
      <c r="L153" s="184"/>
    </row>
    <row r="154" spans="1:12" ht="20.1" customHeight="1">
      <c r="A154" s="806"/>
      <c r="B154" s="268">
        <v>23</v>
      </c>
      <c r="C154" s="650" t="s">
        <v>592</v>
      </c>
      <c r="D154" s="650"/>
      <c r="E154" s="650"/>
      <c r="F154" s="650"/>
      <c r="G154" s="650"/>
      <c r="H154" s="650"/>
      <c r="I154" s="16">
        <v>7049</v>
      </c>
      <c r="J154" s="115">
        <f>SUM(J155:J163)</f>
        <v>0</v>
      </c>
      <c r="K154" s="184"/>
      <c r="L154" s="184"/>
    </row>
    <row r="155" spans="1:12" ht="20.1" customHeight="1">
      <c r="A155" s="806"/>
      <c r="B155" s="178" t="s">
        <v>258</v>
      </c>
      <c r="C155" s="803" t="s">
        <v>417</v>
      </c>
      <c r="D155" s="803"/>
      <c r="E155" s="803"/>
      <c r="F155" s="803"/>
      <c r="G155" s="803"/>
      <c r="H155" s="803"/>
      <c r="I155" s="30">
        <v>7031</v>
      </c>
      <c r="J155" s="179"/>
      <c r="K155" s="184"/>
      <c r="L155" s="184"/>
    </row>
    <row r="156" spans="1:12" ht="20.1" customHeight="1">
      <c r="A156" s="806"/>
      <c r="B156" s="178" t="s">
        <v>259</v>
      </c>
      <c r="C156" s="803" t="s">
        <v>418</v>
      </c>
      <c r="D156" s="803"/>
      <c r="E156" s="803"/>
      <c r="F156" s="803"/>
      <c r="G156" s="803"/>
      <c r="H156" s="803"/>
      <c r="I156" s="30">
        <v>7032</v>
      </c>
      <c r="J156" s="179"/>
      <c r="K156" s="184"/>
      <c r="L156" s="184"/>
    </row>
    <row r="157" spans="1:12" ht="20.1" customHeight="1">
      <c r="A157" s="806"/>
      <c r="B157" s="178" t="s">
        <v>260</v>
      </c>
      <c r="C157" s="803" t="s">
        <v>401</v>
      </c>
      <c r="D157" s="803"/>
      <c r="E157" s="803"/>
      <c r="F157" s="803"/>
      <c r="G157" s="803"/>
      <c r="H157" s="803"/>
      <c r="I157" s="30">
        <v>7033</v>
      </c>
      <c r="J157" s="179"/>
      <c r="K157" s="184"/>
      <c r="L157" s="184"/>
    </row>
    <row r="158" spans="1:12" ht="20.1" customHeight="1">
      <c r="A158" s="806"/>
      <c r="B158" s="178" t="s">
        <v>261</v>
      </c>
      <c r="C158" s="804" t="s">
        <v>400</v>
      </c>
      <c r="D158" s="804"/>
      <c r="E158" s="804"/>
      <c r="F158" s="804"/>
      <c r="G158" s="804"/>
      <c r="H158" s="804"/>
      <c r="I158" s="30">
        <v>7034</v>
      </c>
      <c r="J158" s="179"/>
      <c r="K158" s="184"/>
      <c r="L158" s="184"/>
    </row>
    <row r="159" spans="1:12" ht="20.1" customHeight="1">
      <c r="A159" s="806"/>
      <c r="B159" s="178" t="s">
        <v>263</v>
      </c>
      <c r="C159" s="802" t="s">
        <v>347</v>
      </c>
      <c r="D159" s="802"/>
      <c r="E159" s="802"/>
      <c r="F159" s="802"/>
      <c r="G159" s="802"/>
      <c r="H159" s="802"/>
      <c r="I159" s="30">
        <v>7035</v>
      </c>
      <c r="J159" s="179"/>
      <c r="K159" s="184"/>
      <c r="L159" s="184"/>
    </row>
    <row r="160" spans="1:12" ht="20.1" customHeight="1">
      <c r="A160" s="806"/>
      <c r="B160" s="178" t="s">
        <v>264</v>
      </c>
      <c r="C160" s="802" t="s">
        <v>348</v>
      </c>
      <c r="D160" s="802"/>
      <c r="E160" s="802"/>
      <c r="F160" s="802"/>
      <c r="G160" s="802"/>
      <c r="H160" s="802"/>
      <c r="I160" s="30">
        <v>7036</v>
      </c>
      <c r="J160" s="179"/>
      <c r="K160" s="184"/>
      <c r="L160" s="184"/>
    </row>
    <row r="161" spans="1:12" ht="20.1" customHeight="1">
      <c r="A161" s="806"/>
      <c r="B161" s="178" t="s">
        <v>265</v>
      </c>
      <c r="C161" s="802" t="s">
        <v>349</v>
      </c>
      <c r="D161" s="802"/>
      <c r="E161" s="802"/>
      <c r="F161" s="802"/>
      <c r="G161" s="802"/>
      <c r="H161" s="802"/>
      <c r="I161" s="30">
        <v>7037</v>
      </c>
      <c r="J161" s="179"/>
      <c r="K161" s="184"/>
      <c r="L161" s="184"/>
    </row>
    <row r="162" spans="1:12" ht="20.1" customHeight="1">
      <c r="A162" s="806"/>
      <c r="B162" s="178" t="s">
        <v>266</v>
      </c>
      <c r="C162" s="802" t="s">
        <v>350</v>
      </c>
      <c r="D162" s="802"/>
      <c r="E162" s="802"/>
      <c r="F162" s="802"/>
      <c r="G162" s="802"/>
      <c r="H162" s="802"/>
      <c r="I162" s="30">
        <v>7038</v>
      </c>
      <c r="J162" s="179"/>
      <c r="K162" s="184"/>
      <c r="L162" s="184"/>
    </row>
    <row r="163" spans="1:12" ht="20.1" customHeight="1">
      <c r="A163" s="806"/>
      <c r="B163" s="178" t="s">
        <v>267</v>
      </c>
      <c r="C163" s="802" t="s">
        <v>310</v>
      </c>
      <c r="D163" s="802"/>
      <c r="E163" s="802"/>
      <c r="F163" s="802"/>
      <c r="G163" s="802"/>
      <c r="H163" s="802"/>
      <c r="I163" s="30">
        <v>7048</v>
      </c>
      <c r="J163" s="179"/>
      <c r="K163" s="184"/>
      <c r="L163" s="184"/>
    </row>
    <row r="164" spans="1:12" ht="20.1" customHeight="1">
      <c r="A164" s="806"/>
      <c r="B164" s="268">
        <v>24</v>
      </c>
      <c r="C164" s="810" t="s">
        <v>351</v>
      </c>
      <c r="D164" s="810"/>
      <c r="E164" s="810"/>
      <c r="F164" s="810"/>
      <c r="G164" s="810"/>
      <c r="H164" s="810"/>
      <c r="I164" s="16">
        <v>7089</v>
      </c>
      <c r="J164" s="115">
        <f>'Annex-F'!F6</f>
        <v>0</v>
      </c>
      <c r="K164" s="184"/>
      <c r="L164" s="184"/>
    </row>
    <row r="165" spans="1:12" ht="20.1" customHeight="1">
      <c r="A165" s="806"/>
      <c r="B165" s="268">
        <v>25</v>
      </c>
      <c r="C165" s="650" t="s">
        <v>593</v>
      </c>
      <c r="D165" s="650"/>
      <c r="E165" s="650"/>
      <c r="F165" s="650"/>
      <c r="G165" s="650"/>
      <c r="H165" s="650"/>
      <c r="I165" s="16">
        <v>7099</v>
      </c>
      <c r="J165" s="115">
        <f>SUM(J166:J168)</f>
        <v>0</v>
      </c>
      <c r="K165" s="184"/>
      <c r="L165" s="184"/>
    </row>
    <row r="166" spans="1:12" ht="20.1" customHeight="1">
      <c r="A166" s="806"/>
      <c r="B166" s="193" t="s">
        <v>258</v>
      </c>
      <c r="C166" s="802" t="s">
        <v>349</v>
      </c>
      <c r="D166" s="802"/>
      <c r="E166" s="802"/>
      <c r="F166" s="802"/>
      <c r="G166" s="802"/>
      <c r="H166" s="802"/>
      <c r="I166" s="16">
        <v>7091</v>
      </c>
      <c r="J166" s="115"/>
      <c r="K166" s="184"/>
      <c r="L166" s="184"/>
    </row>
    <row r="167" spans="1:12" ht="20.1" customHeight="1">
      <c r="A167" s="806"/>
      <c r="B167" s="193" t="s">
        <v>259</v>
      </c>
      <c r="C167" s="802" t="s">
        <v>352</v>
      </c>
      <c r="D167" s="802"/>
      <c r="E167" s="802"/>
      <c r="F167" s="802"/>
      <c r="G167" s="802"/>
      <c r="H167" s="802"/>
      <c r="I167" s="16">
        <v>7092</v>
      </c>
      <c r="J167" s="115"/>
      <c r="K167" s="184"/>
      <c r="L167" s="184"/>
    </row>
    <row r="168" spans="1:10" ht="20.1" customHeight="1">
      <c r="A168" s="806"/>
      <c r="B168" s="193" t="s">
        <v>260</v>
      </c>
      <c r="C168" s="802" t="s">
        <v>310</v>
      </c>
      <c r="D168" s="802"/>
      <c r="E168" s="802"/>
      <c r="F168" s="802"/>
      <c r="G168" s="802"/>
      <c r="H168" s="802"/>
      <c r="I168" s="16">
        <v>7098</v>
      </c>
      <c r="J168" s="115"/>
    </row>
    <row r="169" spans="1:10" s="177" customFormat="1" ht="20.1" customHeight="1" outlineLevel="1">
      <c r="A169" s="807"/>
      <c r="B169" s="268">
        <v>26</v>
      </c>
      <c r="C169" s="810" t="s">
        <v>594</v>
      </c>
      <c r="D169" s="810"/>
      <c r="E169" s="810"/>
      <c r="F169" s="810"/>
      <c r="G169" s="810"/>
      <c r="H169" s="810"/>
      <c r="I169" s="16">
        <v>703000</v>
      </c>
      <c r="J169" s="115">
        <f>SUM(J154)-SUM(J153)-SUM(J164)-SUM(J165)</f>
        <v>0</v>
      </c>
    </row>
    <row r="170" spans="1:10" ht="20.1" customHeight="1" outlineLevel="1">
      <c r="A170" s="805" t="s">
        <v>353</v>
      </c>
      <c r="B170" s="268">
        <v>27</v>
      </c>
      <c r="C170" s="650" t="s">
        <v>595</v>
      </c>
      <c r="D170" s="650"/>
      <c r="E170" s="650"/>
      <c r="F170" s="650"/>
      <c r="G170" s="650"/>
      <c r="H170" s="650"/>
      <c r="I170" s="16">
        <v>703004</v>
      </c>
      <c r="J170" s="115">
        <f>SUM(J172:J173)</f>
        <v>0</v>
      </c>
    </row>
    <row r="171" spans="1:10" ht="20.1" customHeight="1" outlineLevel="1">
      <c r="A171" s="806"/>
      <c r="B171" s="174"/>
      <c r="C171" s="817" t="s">
        <v>43</v>
      </c>
      <c r="D171" s="817"/>
      <c r="E171" s="817"/>
      <c r="F171" s="817"/>
      <c r="G171" s="817"/>
      <c r="H171" s="817"/>
      <c r="I171" s="16" t="s">
        <v>44</v>
      </c>
      <c r="J171" s="16" t="s">
        <v>257</v>
      </c>
    </row>
    <row r="172" spans="1:10" ht="20.1" customHeight="1" outlineLevel="1">
      <c r="A172" s="806"/>
      <c r="B172" s="178" t="s">
        <v>258</v>
      </c>
      <c r="C172" s="832"/>
      <c r="D172" s="832"/>
      <c r="E172" s="832"/>
      <c r="F172" s="832"/>
      <c r="G172" s="832"/>
      <c r="H172" s="832"/>
      <c r="I172" s="16">
        <v>703004</v>
      </c>
      <c r="J172" s="179"/>
    </row>
    <row r="173" spans="1:10" s="32" customFormat="1" ht="18" customHeight="1">
      <c r="A173" s="807"/>
      <c r="B173" s="194" t="s">
        <v>259</v>
      </c>
      <c r="C173" s="809"/>
      <c r="D173" s="809"/>
      <c r="E173" s="809"/>
      <c r="F173" s="809"/>
      <c r="G173" s="809"/>
      <c r="H173" s="809"/>
      <c r="I173" s="16">
        <v>703004</v>
      </c>
      <c r="J173" s="195"/>
    </row>
    <row r="174" spans="1:10" ht="18" customHeight="1">
      <c r="A174" s="805" t="s">
        <v>68</v>
      </c>
      <c r="B174" s="34" t="s">
        <v>69</v>
      </c>
      <c r="C174" s="808">
        <f>+C2</f>
        <v>0</v>
      </c>
      <c r="D174" s="808"/>
      <c r="E174" s="808"/>
      <c r="F174" s="35" t="s">
        <v>79</v>
      </c>
      <c r="G174" s="697">
        <f>+C3</f>
        <v>0</v>
      </c>
      <c r="H174" s="697"/>
      <c r="I174" s="801" t="s">
        <v>80</v>
      </c>
      <c r="J174" s="801"/>
    </row>
    <row r="175" spans="1:10" ht="51.95" customHeight="1">
      <c r="A175" s="807"/>
      <c r="B175" s="749" t="s">
        <v>725</v>
      </c>
      <c r="C175" s="749"/>
      <c r="D175" s="749"/>
      <c r="E175" s="749"/>
      <c r="F175" s="749"/>
      <c r="G175" s="749"/>
      <c r="H175" s="749"/>
      <c r="I175" s="749"/>
      <c r="J175" s="749"/>
    </row>
    <row r="176" spans="1:10" ht="20.1" customHeight="1">
      <c r="A176" s="196" t="s">
        <v>279</v>
      </c>
      <c r="B176" s="197"/>
      <c r="C176" s="198"/>
      <c r="D176" s="199"/>
      <c r="E176" s="199"/>
      <c r="F176" s="199"/>
      <c r="G176" s="199"/>
      <c r="H176" s="199"/>
      <c r="I176" s="200" t="s">
        <v>71</v>
      </c>
      <c r="J176" s="190" t="str">
        <f>IF(J42="","",J42)</f>
        <v/>
      </c>
    </row>
  </sheetData>
  <sheetProtection selectLockedCells="1" selectUnlockedCells="1"/>
  <mergeCells count="213">
    <mergeCell ref="B175:J175"/>
    <mergeCell ref="C168:H168"/>
    <mergeCell ref="C169:H169"/>
    <mergeCell ref="C170:H170"/>
    <mergeCell ref="C171:H171"/>
    <mergeCell ref="C172:H172"/>
    <mergeCell ref="C153:H153"/>
    <mergeCell ref="A174:A175"/>
    <mergeCell ref="A170:A173"/>
    <mergeCell ref="A151:A169"/>
    <mergeCell ref="C151:H151"/>
    <mergeCell ref="C152:H152"/>
    <mergeCell ref="C154:H154"/>
    <mergeCell ref="C155:H155"/>
    <mergeCell ref="C156:H156"/>
    <mergeCell ref="A1:I1"/>
    <mergeCell ref="A2:B2"/>
    <mergeCell ref="C2:H2"/>
    <mergeCell ref="A3:B3"/>
    <mergeCell ref="C3:H3"/>
    <mergeCell ref="A6:A17"/>
    <mergeCell ref="A137:I137"/>
    <mergeCell ref="A138:B138"/>
    <mergeCell ref="C138:H138"/>
    <mergeCell ref="C25:G25"/>
    <mergeCell ref="C26:G26"/>
    <mergeCell ref="C27:G27"/>
    <mergeCell ref="C28:G28"/>
    <mergeCell ref="C29:G29"/>
    <mergeCell ref="C4:H4"/>
    <mergeCell ref="C5:H5"/>
    <mergeCell ref="C6:H6"/>
    <mergeCell ref="A18:A29"/>
    <mergeCell ref="C18:H18"/>
    <mergeCell ref="A4:B4"/>
    <mergeCell ref="A5:B5"/>
    <mergeCell ref="C20:G20"/>
    <mergeCell ref="C21:G21"/>
    <mergeCell ref="C22:G22"/>
    <mergeCell ref="C23:G23"/>
    <mergeCell ref="C24:G24"/>
    <mergeCell ref="C34:G34"/>
    <mergeCell ref="C35:G35"/>
    <mergeCell ref="A36:A41"/>
    <mergeCell ref="C36:H36"/>
    <mergeCell ref="C37:H37"/>
    <mergeCell ref="C38:H38"/>
    <mergeCell ref="C39:H39"/>
    <mergeCell ref="C40:H40"/>
    <mergeCell ref="C41:H41"/>
    <mergeCell ref="A30:A35"/>
    <mergeCell ref="C30:H30"/>
    <mergeCell ref="C31:G31"/>
    <mergeCell ref="C32:G32"/>
    <mergeCell ref="C33:G33"/>
    <mergeCell ref="C51:H51"/>
    <mergeCell ref="E58:G58"/>
    <mergeCell ref="E59:G59"/>
    <mergeCell ref="E63:G63"/>
    <mergeCell ref="A43:I43"/>
    <mergeCell ref="E60:G60"/>
    <mergeCell ref="A46:A51"/>
    <mergeCell ref="C46:H46"/>
    <mergeCell ref="C47:H47"/>
    <mergeCell ref="C48:H48"/>
    <mergeCell ref="C49:H49"/>
    <mergeCell ref="C50:H50"/>
    <mergeCell ref="A44:B44"/>
    <mergeCell ref="C44:H44"/>
    <mergeCell ref="A45:B45"/>
    <mergeCell ref="C45:H45"/>
    <mergeCell ref="E57:G57"/>
    <mergeCell ref="C77:H77"/>
    <mergeCell ref="E64:G64"/>
    <mergeCell ref="A52:A85"/>
    <mergeCell ref="C52:H52"/>
    <mergeCell ref="E53:G53"/>
    <mergeCell ref="E54:G54"/>
    <mergeCell ref="E55:G55"/>
    <mergeCell ref="E56:G56"/>
    <mergeCell ref="E69:G69"/>
    <mergeCell ref="E70:G70"/>
    <mergeCell ref="E71:G71"/>
    <mergeCell ref="E61:G61"/>
    <mergeCell ref="E62:G62"/>
    <mergeCell ref="E73:G73"/>
    <mergeCell ref="E74:G74"/>
    <mergeCell ref="E75:G75"/>
    <mergeCell ref="E76:G76"/>
    <mergeCell ref="E72:G72"/>
    <mergeCell ref="E65:G65"/>
    <mergeCell ref="E66:G66"/>
    <mergeCell ref="E67:G67"/>
    <mergeCell ref="E68:G68"/>
    <mergeCell ref="D85:E85"/>
    <mergeCell ref="F85:G85"/>
    <mergeCell ref="D91:E91"/>
    <mergeCell ref="F91:G91"/>
    <mergeCell ref="D89:E89"/>
    <mergeCell ref="F89:G89"/>
    <mergeCell ref="D90:E90"/>
    <mergeCell ref="F90:G90"/>
    <mergeCell ref="D78:E78"/>
    <mergeCell ref="F78:G78"/>
    <mergeCell ref="D79:E79"/>
    <mergeCell ref="F79:G79"/>
    <mergeCell ref="D82:E82"/>
    <mergeCell ref="F82:G82"/>
    <mergeCell ref="D83:E83"/>
    <mergeCell ref="F83:G83"/>
    <mergeCell ref="D80:E80"/>
    <mergeCell ref="F80:G80"/>
    <mergeCell ref="D81:E81"/>
    <mergeCell ref="F81:G81"/>
    <mergeCell ref="D84:E84"/>
    <mergeCell ref="F84:G84"/>
    <mergeCell ref="D92:E92"/>
    <mergeCell ref="F92:G92"/>
    <mergeCell ref="A86:A92"/>
    <mergeCell ref="C86:H86"/>
    <mergeCell ref="D87:E87"/>
    <mergeCell ref="F87:G87"/>
    <mergeCell ref="D88:E88"/>
    <mergeCell ref="F88:G88"/>
    <mergeCell ref="A116:A121"/>
    <mergeCell ref="C116:H116"/>
    <mergeCell ref="C117:H117"/>
    <mergeCell ref="C118:H118"/>
    <mergeCell ref="C119:H119"/>
    <mergeCell ref="C120:H120"/>
    <mergeCell ref="C121:H121"/>
    <mergeCell ref="C106:H106"/>
    <mergeCell ref="C107:H107"/>
    <mergeCell ref="A94:I94"/>
    <mergeCell ref="A95:B95"/>
    <mergeCell ref="C95:H95"/>
    <mergeCell ref="A96:B96"/>
    <mergeCell ref="C96:H96"/>
    <mergeCell ref="C97:H97"/>
    <mergeCell ref="C98:H98"/>
    <mergeCell ref="A129:A134"/>
    <mergeCell ref="C129:H129"/>
    <mergeCell ref="C130:H130"/>
    <mergeCell ref="C131:H131"/>
    <mergeCell ref="C132:H132"/>
    <mergeCell ref="C133:H133"/>
    <mergeCell ref="C100:H100"/>
    <mergeCell ref="C101:H101"/>
    <mergeCell ref="C128:H128"/>
    <mergeCell ref="C134:H134"/>
    <mergeCell ref="A108:A113"/>
    <mergeCell ref="C108:H108"/>
    <mergeCell ref="C109:H109"/>
    <mergeCell ref="C110:H110"/>
    <mergeCell ref="C111:H111"/>
    <mergeCell ref="C112:H112"/>
    <mergeCell ref="C113:H113"/>
    <mergeCell ref="A122:A127"/>
    <mergeCell ref="C122:H122"/>
    <mergeCell ref="C123:H123"/>
    <mergeCell ref="C124:H124"/>
    <mergeCell ref="C125:H125"/>
    <mergeCell ref="C126:H126"/>
    <mergeCell ref="A97:A101"/>
    <mergeCell ref="C135:H135"/>
    <mergeCell ref="D141:E141"/>
    <mergeCell ref="D146:E146"/>
    <mergeCell ref="F146:H146"/>
    <mergeCell ref="D147:E147"/>
    <mergeCell ref="F147:H147"/>
    <mergeCell ref="D144:E144"/>
    <mergeCell ref="F144:H144"/>
    <mergeCell ref="D145:E145"/>
    <mergeCell ref="D142:E142"/>
    <mergeCell ref="F142:H142"/>
    <mergeCell ref="D143:E143"/>
    <mergeCell ref="F143:H143"/>
    <mergeCell ref="C140:H140"/>
    <mergeCell ref="F141:H141"/>
    <mergeCell ref="F145:H145"/>
    <mergeCell ref="C99:H99"/>
    <mergeCell ref="A114:A115"/>
    <mergeCell ref="C114:H114"/>
    <mergeCell ref="C115:H115"/>
    <mergeCell ref="C127:H127"/>
    <mergeCell ref="A102:A107"/>
    <mergeCell ref="C102:H102"/>
    <mergeCell ref="C103:H103"/>
    <mergeCell ref="C104:H104"/>
    <mergeCell ref="C105:H105"/>
    <mergeCell ref="A139:B139"/>
    <mergeCell ref="C139:H139"/>
    <mergeCell ref="I174:J174"/>
    <mergeCell ref="C161:H161"/>
    <mergeCell ref="C162:H162"/>
    <mergeCell ref="C163:H163"/>
    <mergeCell ref="D148:E148"/>
    <mergeCell ref="F148:H148"/>
    <mergeCell ref="D149:E149"/>
    <mergeCell ref="F149:H149"/>
    <mergeCell ref="C157:H157"/>
    <mergeCell ref="C158:H158"/>
    <mergeCell ref="A140:A150"/>
    <mergeCell ref="C174:E174"/>
    <mergeCell ref="G174:H174"/>
    <mergeCell ref="C159:H159"/>
    <mergeCell ref="C150:H150"/>
    <mergeCell ref="C160:H160"/>
    <mergeCell ref="C173:H173"/>
    <mergeCell ref="C164:H164"/>
    <mergeCell ref="C165:H165"/>
    <mergeCell ref="C166:H166"/>
    <mergeCell ref="C167:H167"/>
  </mergeCells>
  <conditionalFormatting sqref="J140 J153:J154 J164:J170 J150:J151 J6 J18 J30 J36 J46 J52 J77 J86 J97 J102 J108 J114 J116 J122 J128:J129 J135">
    <cfRule type="cellIs" priority="5" dxfId="0" operator="between" stopIfTrue="1">
      <formula>0</formula>
      <formula>0</formula>
    </cfRule>
  </conditionalFormatting>
  <dataValidations count="2">
    <dataValidation type="whole" operator="greaterThanOrEqual" allowBlank="1" showInputMessage="1" showErrorMessage="1" sqref="J142:J149 J172:J173 J155:J163 J152 J104:J107 J110:J113 J115 J118:J121 J88:J92 J8:J17 J99:J101 J20:J29 J38:J41 J48:J51 J54:J76 J79:J85 J124:J127 J131:J134 J32:J35">
      <formula1>0</formula1>
    </dataValidation>
    <dataValidation type="whole" allowBlank="1" showInputMessage="1" showErrorMessage="1" sqref="G174:H174 C3:H3">
      <formula1>1000000000000</formula1>
      <formula2>9999999999999</formula2>
    </dataValidation>
  </dataValidations>
  <printOptions/>
  <pageMargins left="0.25" right="0.25" top="0.75" bottom="0.75" header="0.5118055555555555" footer="0.5118055555555555"/>
  <pageSetup fitToHeight="0" fitToWidth="1" horizontalDpi="300" verticalDpi="300" orientation="portrait" paperSize="5" scale="75" r:id="rId1"/>
  <rowBreaks count="3" manualBreakCount="3">
    <brk id="42" max="16383" man="1"/>
    <brk id="93" max="16383" man="1"/>
    <brk id="1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RAHIL</dc:creator>
  <cp:keywords/>
  <dc:description/>
  <cp:lastModifiedBy>wajiz.pk</cp:lastModifiedBy>
  <cp:lastPrinted>2021-08-27T15:36:03Z</cp:lastPrinted>
  <dcterms:created xsi:type="dcterms:W3CDTF">2015-06-24T04:24:08Z</dcterms:created>
  <dcterms:modified xsi:type="dcterms:W3CDTF">2021-08-27T15:36:26Z</dcterms:modified>
  <cp:category/>
  <cp:version/>
  <cp:contentType/>
  <cp:contentStatus/>
</cp:coreProperties>
</file>